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ertoValencia/Documents/INSTITUTO TECNOLOGICO DE DURANGO/2017/PROYECTO SENER CONACYT 2014/REPORTE FINAL PROYECTO/ARCHIVOS EXCELL/"/>
    </mc:Choice>
  </mc:AlternateContent>
  <xr:revisionPtr revIDLastSave="0" documentId="13_ncr:1_{41C80DC4-C04E-5742-B7E7-76D36974291A}" xr6:coauthVersionLast="47" xr6:coauthVersionMax="47" xr10:uidLastSave="{00000000-0000-0000-0000-000000000000}"/>
  <bookViews>
    <workbookView xWindow="25800" yWindow="460" windowWidth="24640" windowHeight="14000" xr2:uid="{A969744C-4CF7-034A-9362-DA93F81FBB84}"/>
  </bookViews>
  <sheets>
    <sheet name="NOTAS" sheetId="13" r:id="rId1"/>
    <sheet name="DATOS DE CARGA DIGESTORES" sheetId="12" r:id="rId2"/>
    <sheet name="DATOS pH" sheetId="3" r:id="rId3"/>
    <sheet name="DATOS Temperatura" sheetId="4" r:id="rId4"/>
    <sheet name="DATOS Redox" sheetId="5" r:id="rId5"/>
    <sheet name="DATOS C.E." sheetId="6" r:id="rId6"/>
    <sheet name="DATOS S.T." sheetId="7" r:id="rId7"/>
    <sheet name="DATOS S.V." sheetId="8" r:id="rId8"/>
    <sheet name="DATOS Alcalinidad" sheetId="9" r:id="rId9"/>
    <sheet name="DATOS CONCENTRATOS" sheetId="10" r:id="rId10"/>
    <sheet name="ACV corrida 1" sheetId="2" r:id="rId11"/>
    <sheet name="ACV corrida 3" sheetId="1" r:id="rId12"/>
    <sheet name="DATOS Metano" sheetId="11" r:id="rId13"/>
    <sheet name="DATOS Bioga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2" i="14" l="1"/>
  <c r="T61" i="14"/>
  <c r="T60" i="14"/>
  <c r="T59" i="14"/>
  <c r="T58" i="14"/>
  <c r="T57" i="14"/>
  <c r="T56" i="14"/>
  <c r="T55" i="14"/>
  <c r="T54" i="14"/>
  <c r="T53" i="14"/>
  <c r="T52" i="14"/>
  <c r="T51" i="14"/>
  <c r="U50" i="14"/>
  <c r="U51" i="14" s="1"/>
  <c r="U52" i="14" s="1"/>
  <c r="U53" i="14" s="1"/>
  <c r="U54" i="14" s="1"/>
  <c r="U55" i="14" s="1"/>
  <c r="U56" i="14" s="1"/>
  <c r="U57" i="14" s="1"/>
  <c r="U58" i="14" s="1"/>
  <c r="U59" i="14" s="1"/>
  <c r="U60" i="14" s="1"/>
  <c r="U61" i="14" s="1"/>
  <c r="U62" i="14" s="1"/>
  <c r="T50" i="14"/>
  <c r="J8" i="14"/>
  <c r="J9" i="14" s="1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7" i="14"/>
  <c r="J6" i="14"/>
  <c r="T40" i="14"/>
  <c r="T39" i="14"/>
  <c r="I39" i="14"/>
  <c r="T38" i="14"/>
  <c r="I38" i="14"/>
  <c r="T37" i="14"/>
  <c r="I37" i="14"/>
  <c r="T36" i="14"/>
  <c r="I36" i="14"/>
  <c r="T35" i="14"/>
  <c r="I35" i="14"/>
  <c r="T34" i="14"/>
  <c r="I34" i="14"/>
  <c r="T33" i="14"/>
  <c r="I33" i="14"/>
  <c r="J33" i="14" s="1"/>
  <c r="T32" i="14"/>
  <c r="T31" i="14"/>
  <c r="I31" i="14"/>
  <c r="T30" i="14"/>
  <c r="I30" i="14"/>
  <c r="T29" i="14"/>
  <c r="I29" i="14"/>
  <c r="T28" i="14"/>
  <c r="U28" i="14" s="1"/>
  <c r="I28" i="14"/>
  <c r="J28" i="14" s="1"/>
  <c r="T21" i="14"/>
  <c r="I21" i="14"/>
  <c r="T20" i="14"/>
  <c r="I20" i="14"/>
  <c r="T19" i="14"/>
  <c r="I19" i="14"/>
  <c r="T18" i="14"/>
  <c r="I18" i="14"/>
  <c r="T17" i="14"/>
  <c r="I17" i="14"/>
  <c r="T16" i="14"/>
  <c r="I16" i="14"/>
  <c r="T15" i="14"/>
  <c r="I15" i="14"/>
  <c r="T14" i="14"/>
  <c r="I14" i="14"/>
  <c r="T13" i="14"/>
  <c r="I13" i="14"/>
  <c r="T12" i="14"/>
  <c r="I12" i="14"/>
  <c r="T11" i="14"/>
  <c r="I11" i="14"/>
  <c r="T10" i="14"/>
  <c r="I10" i="14"/>
  <c r="T9" i="14"/>
  <c r="I9" i="14"/>
  <c r="T8" i="14"/>
  <c r="I8" i="14"/>
  <c r="T7" i="14"/>
  <c r="I7" i="14"/>
  <c r="T6" i="14"/>
  <c r="U6" i="14" s="1"/>
  <c r="U7" i="14" s="1"/>
  <c r="I6" i="14"/>
  <c r="U5" i="14"/>
  <c r="J20" i="11"/>
  <c r="I20" i="11"/>
  <c r="H20" i="11"/>
  <c r="D20" i="11"/>
  <c r="C20" i="11"/>
  <c r="J29" i="14" l="1"/>
  <c r="J30" i="14" s="1"/>
  <c r="J31" i="14" s="1"/>
  <c r="U29" i="14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U40" i="14" s="1"/>
  <c r="J34" i="14"/>
  <c r="J35" i="14" s="1"/>
  <c r="J36" i="14" s="1"/>
  <c r="J37" i="14" s="1"/>
  <c r="J38" i="14" s="1"/>
  <c r="J39" i="14" s="1"/>
  <c r="U8" i="14"/>
  <c r="U9" i="14" s="1"/>
  <c r="U10" i="14" s="1"/>
  <c r="U11" i="14" s="1"/>
  <c r="U12" i="14" s="1"/>
  <c r="U13" i="14" s="1"/>
  <c r="U14" i="14" s="1"/>
  <c r="U15" i="14" s="1"/>
  <c r="U16" i="14" s="1"/>
  <c r="U17" i="14" s="1"/>
  <c r="U18" i="14" s="1"/>
  <c r="U19" i="14" s="1"/>
  <c r="U20" i="14" s="1"/>
  <c r="U21" i="14" s="1"/>
  <c r="L22" i="9"/>
  <c r="K22" i="9"/>
  <c r="J22" i="9"/>
  <c r="E22" i="9"/>
  <c r="D22" i="9"/>
  <c r="J21" i="8"/>
  <c r="I21" i="8"/>
  <c r="H21" i="8"/>
  <c r="E21" i="8"/>
  <c r="D21" i="8"/>
  <c r="I21" i="7"/>
  <c r="H21" i="7"/>
  <c r="G21" i="7"/>
  <c r="D21" i="7"/>
  <c r="C21" i="7"/>
  <c r="M20" i="6"/>
  <c r="L20" i="6"/>
  <c r="K20" i="6"/>
  <c r="D20" i="6"/>
  <c r="C20" i="6"/>
  <c r="M21" i="5"/>
  <c r="L21" i="5"/>
  <c r="K21" i="5"/>
  <c r="C21" i="5"/>
  <c r="B21" i="5"/>
  <c r="O21" i="4"/>
  <c r="N21" i="4"/>
  <c r="M21" i="4"/>
  <c r="E21" i="4"/>
  <c r="D21" i="4"/>
  <c r="M21" i="3"/>
  <c r="L21" i="3"/>
  <c r="K21" i="3"/>
  <c r="E21" i="3"/>
  <c r="D21" i="3"/>
  <c r="X27" i="2"/>
  <c r="W27" i="2"/>
  <c r="V27" i="2"/>
  <c r="U27" i="2"/>
  <c r="T27" i="2"/>
  <c r="S27" i="2"/>
  <c r="X26" i="2"/>
  <c r="W26" i="2"/>
  <c r="V26" i="2"/>
  <c r="U26" i="2"/>
  <c r="T26" i="2"/>
  <c r="S26" i="2"/>
  <c r="X25" i="2"/>
  <c r="W25" i="2"/>
  <c r="V25" i="2"/>
  <c r="U25" i="2"/>
  <c r="T25" i="2"/>
  <c r="S25" i="2"/>
  <c r="X24" i="2"/>
  <c r="W24" i="2"/>
  <c r="V24" i="2"/>
  <c r="U24" i="2"/>
  <c r="T24" i="2"/>
  <c r="S24" i="2"/>
  <c r="X23" i="2"/>
  <c r="W23" i="2"/>
  <c r="V23" i="2"/>
  <c r="U23" i="2"/>
  <c r="T23" i="2"/>
  <c r="S23" i="2"/>
  <c r="X22" i="2"/>
  <c r="W22" i="2"/>
  <c r="V22" i="2"/>
  <c r="U22" i="2"/>
  <c r="T22" i="2"/>
  <c r="S22" i="2"/>
  <c r="X21" i="2"/>
  <c r="W21" i="2"/>
  <c r="V21" i="2"/>
  <c r="U21" i="2"/>
  <c r="T21" i="2"/>
  <c r="S21" i="2"/>
  <c r="X19" i="2"/>
  <c r="W19" i="2"/>
  <c r="V19" i="2"/>
  <c r="U19" i="2"/>
  <c r="T19" i="2"/>
  <c r="S19" i="2"/>
  <c r="X18" i="2"/>
  <c r="W18" i="2"/>
  <c r="V18" i="2"/>
  <c r="U18" i="2"/>
  <c r="T18" i="2"/>
  <c r="S18" i="2"/>
  <c r="X17" i="2"/>
  <c r="W17" i="2"/>
  <c r="V17" i="2"/>
  <c r="U17" i="2"/>
  <c r="T17" i="2"/>
  <c r="S17" i="2"/>
  <c r="X16" i="2"/>
  <c r="W16" i="2"/>
  <c r="V16" i="2"/>
  <c r="U16" i="2"/>
  <c r="T16" i="2"/>
  <c r="S16" i="2"/>
  <c r="X15" i="2"/>
  <c r="W15" i="2"/>
  <c r="V15" i="2"/>
  <c r="U15" i="2"/>
  <c r="T15" i="2"/>
  <c r="S15" i="2"/>
  <c r="X14" i="2"/>
  <c r="W14" i="2"/>
  <c r="V14" i="2"/>
  <c r="U14" i="2"/>
  <c r="T14" i="2"/>
  <c r="S14" i="2"/>
  <c r="X13" i="2"/>
  <c r="W13" i="2"/>
  <c r="V13" i="2"/>
  <c r="U13" i="2"/>
  <c r="T13" i="2"/>
  <c r="S13" i="2"/>
  <c r="X11" i="2"/>
  <c r="W11" i="2"/>
  <c r="V11" i="2"/>
  <c r="U11" i="2"/>
  <c r="T11" i="2"/>
  <c r="S11" i="2"/>
  <c r="X10" i="2"/>
  <c r="W10" i="2"/>
  <c r="V10" i="2"/>
  <c r="U10" i="2"/>
  <c r="T10" i="2"/>
  <c r="S10" i="2"/>
  <c r="X9" i="2"/>
  <c r="W9" i="2"/>
  <c r="V9" i="2"/>
  <c r="U9" i="2"/>
  <c r="T9" i="2"/>
  <c r="S9" i="2"/>
  <c r="X7" i="2"/>
  <c r="W7" i="2"/>
  <c r="V7" i="2"/>
  <c r="U7" i="2"/>
  <c r="T7" i="2"/>
  <c r="S7" i="2"/>
  <c r="X6" i="2"/>
  <c r="W6" i="2"/>
  <c r="V6" i="2"/>
  <c r="U6" i="2"/>
  <c r="T6" i="2"/>
  <c r="S6" i="2"/>
  <c r="X5" i="2"/>
  <c r="W5" i="2"/>
  <c r="V5" i="2"/>
  <c r="V8" i="2" s="1"/>
  <c r="U5" i="2"/>
  <c r="U8" i="2" s="1"/>
  <c r="T5" i="2"/>
  <c r="S5" i="2"/>
  <c r="S8" i="2" s="1"/>
  <c r="X4" i="2"/>
  <c r="W4" i="2"/>
  <c r="V4" i="2"/>
  <c r="U4" i="2"/>
  <c r="T4" i="2"/>
  <c r="S4" i="2"/>
  <c r="W8" i="2" l="1"/>
  <c r="T8" i="2"/>
  <c r="X8" i="2"/>
</calcChain>
</file>

<file path=xl/sharedStrings.xml><?xml version="1.0" encoding="utf-8"?>
<sst xmlns="http://schemas.openxmlformats.org/spreadsheetml/2006/main" count="564" uniqueCount="252">
  <si>
    <r>
      <t>Corrida # 3      28m</t>
    </r>
    <r>
      <rPr>
        <sz val="11"/>
        <color theme="1"/>
        <rFont val="Calibri"/>
        <family val="2"/>
      </rPr>
      <t>ᶟ</t>
    </r>
  </si>
  <si>
    <t>Digestor B</t>
  </si>
  <si>
    <t>AGVs en mg/L</t>
  </si>
  <si>
    <t xml:space="preserve">Fecha </t>
  </si>
  <si>
    <t xml:space="preserve">Dia </t>
  </si>
  <si>
    <t xml:space="preserve">M. AGV </t>
  </si>
  <si>
    <t>AGV g/L</t>
  </si>
  <si>
    <t>DIA</t>
  </si>
  <si>
    <t>Acetico</t>
  </si>
  <si>
    <t>Propionico</t>
  </si>
  <si>
    <t>Isobutirico</t>
  </si>
  <si>
    <t>Butirico</t>
  </si>
  <si>
    <t>Isovalerico</t>
  </si>
  <si>
    <t>Valerico</t>
  </si>
  <si>
    <t>Corrida # 1      70-30% Rumen</t>
  </si>
  <si>
    <t>[Pa*s]</t>
  </si>
  <si>
    <t>Digestor A</t>
  </si>
  <si>
    <t>Replica</t>
  </si>
  <si>
    <t>27-jul A 1</t>
  </si>
  <si>
    <t>27-jul A 2</t>
  </si>
  <si>
    <t>27-jul A 3</t>
  </si>
  <si>
    <t>27-jul B 1</t>
  </si>
  <si>
    <t>27-jul B 2</t>
  </si>
  <si>
    <t>27-jul B 3</t>
  </si>
  <si>
    <t>29- jul A 1</t>
  </si>
  <si>
    <t>29-Jul A 2</t>
  </si>
  <si>
    <t>29-Jul A 3</t>
  </si>
  <si>
    <t>29- jul B 1</t>
  </si>
  <si>
    <t>29- jul B 2</t>
  </si>
  <si>
    <t>29- Jul B 3</t>
  </si>
  <si>
    <t>31-Jul A 1</t>
  </si>
  <si>
    <t>31-Jul A 2</t>
  </si>
  <si>
    <t>31-Jul A 3</t>
  </si>
  <si>
    <t>31- Jul B 1</t>
  </si>
  <si>
    <t>31- Jul B 2</t>
  </si>
  <si>
    <t>31- Jul B 3</t>
  </si>
  <si>
    <t>10-ago A 1</t>
  </si>
  <si>
    <t>10-Ago A 2</t>
  </si>
  <si>
    <t>10-Ago A 3</t>
  </si>
  <si>
    <t>10- Ago B 1</t>
  </si>
  <si>
    <t>10- Ago B 2</t>
  </si>
  <si>
    <t>10- Ago B 3</t>
  </si>
  <si>
    <t>12- Ago A 1</t>
  </si>
  <si>
    <t>12- Ago A 2</t>
  </si>
  <si>
    <t>12-Ago A 3</t>
  </si>
  <si>
    <t>12- Ago B 1</t>
  </si>
  <si>
    <t>12-Ago B 2</t>
  </si>
  <si>
    <t xml:space="preserve">12-Ago B 3 </t>
  </si>
  <si>
    <t xml:space="preserve">14- Ago A 1 </t>
  </si>
  <si>
    <t>14- Ago A 2</t>
  </si>
  <si>
    <t xml:space="preserve">14- Ago A 3 </t>
  </si>
  <si>
    <t>14- Ago B 1</t>
  </si>
  <si>
    <t>14- Ago  B 2</t>
  </si>
  <si>
    <t>14- Ago B 3</t>
  </si>
  <si>
    <t>Día</t>
  </si>
  <si>
    <t>Corrida 1</t>
  </si>
  <si>
    <t>Corrida 2</t>
  </si>
  <si>
    <t>Ls</t>
  </si>
  <si>
    <t>Li</t>
  </si>
  <si>
    <t xml:space="preserve">Corrida 3 </t>
  </si>
  <si>
    <t>Prom</t>
  </si>
  <si>
    <t xml:space="preserve">Rango Mesofilico </t>
  </si>
  <si>
    <t>T. Ext. C1</t>
  </si>
  <si>
    <t>T.Ext.C2</t>
  </si>
  <si>
    <t>T.Ext.C3</t>
  </si>
  <si>
    <t>Corrida 1: 27.71</t>
  </si>
  <si>
    <t xml:space="preserve"> Corrida 2: 26.18</t>
  </si>
  <si>
    <t>Digestor A      ST</t>
  </si>
  <si>
    <t>Digestor B      ST</t>
  </si>
  <si>
    <t>%</t>
  </si>
  <si>
    <t>ST mg/L</t>
  </si>
  <si>
    <t>% de Remoción de ST=</t>
  </si>
  <si>
    <t>mg/L</t>
  </si>
  <si>
    <t>Digestor A       SV</t>
  </si>
  <si>
    <t>Digestor B       SV</t>
  </si>
  <si>
    <t>% Remoción =</t>
  </si>
  <si>
    <t>mg CACO3/L</t>
  </si>
  <si>
    <t xml:space="preserve">PARÁMETROS DE SEGUIMIENTO </t>
  </si>
  <si>
    <t xml:space="preserve"> NORMA /EQUIPO </t>
  </si>
  <si>
    <t xml:space="preserve">Temperatura </t>
  </si>
  <si>
    <t xml:space="preserve">NMX-AA-034-SCFI-2001 </t>
  </si>
  <si>
    <t xml:space="preserve">pH </t>
  </si>
  <si>
    <t xml:space="preserve">NMX-AA-008-SCFI-2016 </t>
  </si>
  <si>
    <t>Parámetros</t>
  </si>
  <si>
    <t>Corrida # 1</t>
  </si>
  <si>
    <t>Corrida # 2</t>
  </si>
  <si>
    <t>Corrida # 3</t>
  </si>
  <si>
    <t>Valores en base a literatura</t>
  </si>
  <si>
    <t xml:space="preserve">Conductividad eléctrica </t>
  </si>
  <si>
    <t xml:space="preserve">Medidor multiparamétrico </t>
  </si>
  <si>
    <t>Dig. A</t>
  </si>
  <si>
    <t>Dig. B</t>
  </si>
  <si>
    <t xml:space="preserve">HACH-HQ440d </t>
  </si>
  <si>
    <t xml:space="preserve">Promedio de pH </t>
  </si>
  <si>
    <t>(Chen, 2013)            6.5 -6.8</t>
  </si>
  <si>
    <t xml:space="preserve">ST- SV </t>
  </si>
  <si>
    <r>
      <t>Promedio de C.E. (</t>
    </r>
    <r>
      <rPr>
        <b/>
        <sz val="12"/>
        <color rgb="FF00B050"/>
        <rFont val="Times New Roman"/>
        <family val="1"/>
      </rPr>
      <t>µ</t>
    </r>
    <r>
      <rPr>
        <b/>
        <sz val="12"/>
        <color rgb="FF00B050"/>
        <rFont val="Calibri"/>
        <family val="2"/>
        <scheme val="minor"/>
      </rPr>
      <t xml:space="preserve">s/cm) </t>
    </r>
  </si>
  <si>
    <t>-</t>
  </si>
  <si>
    <t xml:space="preserve">Nutrientes N- P- K </t>
  </si>
  <si>
    <t xml:space="preserve">NMX-AA-026-SCFI-2010 </t>
  </si>
  <si>
    <t xml:space="preserve">Promedio de temperatura Interna (°C) </t>
  </si>
  <si>
    <t>(Gerardi, 2013)    Rang. Mesof. 20 a 37</t>
  </si>
  <si>
    <t xml:space="preserve">NMX-AA-94-1985 </t>
  </si>
  <si>
    <t xml:space="preserve">Promedio Redox (mv) </t>
  </si>
  <si>
    <r>
      <rPr>
        <b/>
        <sz val="8"/>
        <color rgb="FF00B050"/>
        <rFont val="Calibri"/>
        <family val="2"/>
        <scheme val="minor"/>
      </rPr>
      <t xml:space="preserve">(Wang et al., 2012)     </t>
    </r>
    <r>
      <rPr>
        <b/>
        <sz val="11"/>
        <color rgb="FF00B050"/>
        <rFont val="Calibri"/>
        <family val="2"/>
        <scheme val="minor"/>
      </rPr>
      <t xml:space="preserve"> -220 a -350</t>
    </r>
  </si>
  <si>
    <t xml:space="preserve">Alcalinidad  </t>
  </si>
  <si>
    <t xml:space="preserve">NMX-AA-036-SCFI-2001 </t>
  </si>
  <si>
    <t xml:space="preserve">Promedio de alcalinidad total mg/l (CaCO₃) </t>
  </si>
  <si>
    <t xml:space="preserve">REDOX </t>
  </si>
  <si>
    <t xml:space="preserve">Porcentaje de remoción de ST </t>
  </si>
  <si>
    <r>
      <rPr>
        <b/>
        <sz val="11"/>
        <color rgb="FF00B050"/>
        <rFont val="Calibri"/>
        <family val="2"/>
        <scheme val="minor"/>
      </rPr>
      <t>(Aboudi et al., 2015)</t>
    </r>
    <r>
      <rPr>
        <b/>
        <sz val="12"/>
        <color rgb="FF00B050"/>
        <rFont val="Calibri"/>
        <family val="2"/>
        <scheme val="minor"/>
      </rPr>
      <t xml:space="preserve">   +70</t>
    </r>
    <r>
      <rPr>
        <b/>
        <sz val="9.6"/>
        <color rgb="FF00B050"/>
        <rFont val="Calibri"/>
        <family val="2"/>
      </rPr>
      <t>%</t>
    </r>
  </si>
  <si>
    <t xml:space="preserve">HACH-HQ30 </t>
  </si>
  <si>
    <t xml:space="preserve">Porcentaje de remoción de SSV </t>
  </si>
  <si>
    <r>
      <rPr>
        <b/>
        <sz val="11"/>
        <color rgb="FF00B050"/>
        <rFont val="Calibri"/>
        <family val="2"/>
        <scheme val="minor"/>
      </rPr>
      <t xml:space="preserve">(Angelidaki, 2015) </t>
    </r>
    <r>
      <rPr>
        <b/>
        <sz val="12"/>
        <color rgb="FF00B050"/>
        <rFont val="Calibri"/>
        <family val="2"/>
        <scheme val="minor"/>
      </rPr>
      <t xml:space="preserve">  +</t>
    </r>
    <r>
      <rPr>
        <b/>
        <sz val="9.6"/>
        <color rgb="FF00B050"/>
        <rFont val="Calibri"/>
        <family val="2"/>
      </rPr>
      <t>65%</t>
    </r>
  </si>
  <si>
    <t xml:space="preserve">Calidad de biogás </t>
  </si>
  <si>
    <t xml:space="preserve">Analizador portátil de biogás Landtech, mod. Biogas5000 </t>
  </si>
  <si>
    <r>
      <t>% Máximo de metano (CH</t>
    </r>
    <r>
      <rPr>
        <b/>
        <sz val="12"/>
        <color rgb="FF00B050"/>
        <rFont val="Calibri"/>
        <family val="2"/>
      </rPr>
      <t>₄)</t>
    </r>
  </si>
  <si>
    <t>(Chen, 2013)               +50%</t>
  </si>
  <si>
    <t xml:space="preserve">Toma de muestra </t>
  </si>
  <si>
    <t xml:space="preserve">NOM DGN-AA-3-1975 </t>
  </si>
  <si>
    <t>% promedio de metano</t>
  </si>
  <si>
    <t>Análisis final de NPK</t>
  </si>
  <si>
    <t>Pend</t>
  </si>
  <si>
    <t>Análisis elemental inicial y final</t>
  </si>
  <si>
    <t>Prueba de fitotoxicidad</t>
  </si>
  <si>
    <t>Sin dilución</t>
  </si>
  <si>
    <t>Dilución al 50%</t>
  </si>
  <si>
    <t>Dilución al 70%</t>
  </si>
  <si>
    <r>
      <t xml:space="preserve">Índice de G. Raphanus </t>
    </r>
    <r>
      <rPr>
        <b/>
        <i/>
        <sz val="12"/>
        <color rgb="FF00B050"/>
        <rFont val="Calibri"/>
        <family val="2"/>
        <scheme val="minor"/>
      </rPr>
      <t>S.</t>
    </r>
  </si>
  <si>
    <t>x</t>
  </si>
  <si>
    <t>Digestor  A</t>
  </si>
  <si>
    <r>
      <t xml:space="preserve">Índice de G. Lectusa </t>
    </r>
    <r>
      <rPr>
        <b/>
        <i/>
        <sz val="12"/>
        <color rgb="FF00B050"/>
        <rFont val="Calibri"/>
        <family val="2"/>
        <scheme val="minor"/>
      </rPr>
      <t>S.</t>
    </r>
  </si>
  <si>
    <r>
      <t>m</t>
    </r>
    <r>
      <rPr>
        <sz val="11"/>
        <color theme="1"/>
        <rFont val="Times New Roman"/>
        <family val="1"/>
      </rPr>
      <t>³</t>
    </r>
  </si>
  <si>
    <t>Corridas</t>
  </si>
  <si>
    <r>
      <t>Volumen de trabajo (m</t>
    </r>
    <r>
      <rPr>
        <b/>
        <sz val="12"/>
        <rFont val="Times New Roman"/>
        <family val="1"/>
      </rPr>
      <t>³)</t>
    </r>
  </si>
  <si>
    <t>Volumen total (%)</t>
  </si>
  <si>
    <t>Lodo</t>
  </si>
  <si>
    <t xml:space="preserve">Rumen </t>
  </si>
  <si>
    <t xml:space="preserve">Lodo </t>
  </si>
  <si>
    <t>Rumen</t>
  </si>
  <si>
    <t>%S.T. Iniciales</t>
  </si>
  <si>
    <t xml:space="preserve">Corrida # 2 </t>
  </si>
  <si>
    <t xml:space="preserve">Corrida 1 </t>
  </si>
  <si>
    <t xml:space="preserve">Corrida # 3 </t>
  </si>
  <si>
    <t xml:space="preserve">Corrida 2 </t>
  </si>
  <si>
    <t>Corrida 3</t>
  </si>
  <si>
    <r>
      <t xml:space="preserve">I.G. Raphanus </t>
    </r>
    <r>
      <rPr>
        <i/>
        <sz val="10"/>
        <color theme="1"/>
        <rFont val="Times New Roman"/>
        <family val="1"/>
      </rPr>
      <t>S.</t>
    </r>
  </si>
  <si>
    <r>
      <t xml:space="preserve">I.G. Lectusa </t>
    </r>
    <r>
      <rPr>
        <i/>
        <sz val="10"/>
        <color theme="1"/>
        <rFont val="Times New Roman"/>
        <family val="1"/>
      </rPr>
      <t>S.</t>
    </r>
  </si>
  <si>
    <t>Rango</t>
  </si>
  <si>
    <t>Temperatura</t>
  </si>
  <si>
    <r>
      <t>22</t>
    </r>
    <r>
      <rPr>
        <sz val="14"/>
        <color theme="1"/>
        <rFont val="Calibri"/>
        <family val="2"/>
      </rPr>
      <t>± 2°C</t>
    </r>
  </si>
  <si>
    <t xml:space="preserve">Calidad de luz </t>
  </si>
  <si>
    <t>Ausencia</t>
  </si>
  <si>
    <t xml:space="preserve">Volumen de solución </t>
  </si>
  <si>
    <t>30ml</t>
  </si>
  <si>
    <t>Testigo</t>
  </si>
  <si>
    <t>Agua destilada</t>
  </si>
  <si>
    <t xml:space="preserve">Tipo de semillas </t>
  </si>
  <si>
    <t xml:space="preserve">Raphanus subsp y Lactuca sativa </t>
  </si>
  <si>
    <t xml:space="preserve"># de semillas por prueba </t>
  </si>
  <si>
    <t xml:space="preserve"># de réplicas </t>
  </si>
  <si>
    <t>2 + testigo</t>
  </si>
  <si>
    <t>Duranción de la prueba</t>
  </si>
  <si>
    <t>120 hrs</t>
  </si>
  <si>
    <t>Fitotoxicidad     y C.E</t>
  </si>
  <si>
    <t xml:space="preserve">% de remoción </t>
  </si>
  <si>
    <t>Volumen de trabajo (m³)</t>
  </si>
  <si>
    <t>Digestor</t>
  </si>
  <si>
    <t>Corrida</t>
  </si>
  <si>
    <t>% de remoción de ST</t>
  </si>
  <si>
    <t>% de    remoción de SV</t>
  </si>
  <si>
    <t xml:space="preserve"> Biogás generado  (mᶟ ) </t>
  </si>
  <si>
    <r>
      <t xml:space="preserve"> C.E.       (µ</t>
    </r>
    <r>
      <rPr>
        <sz val="9.5"/>
        <color rgb="FF000000"/>
        <rFont val="Arial Narrow"/>
        <family val="2"/>
      </rPr>
      <t>s/cm)</t>
    </r>
  </si>
  <si>
    <r>
      <t xml:space="preserve"> C.E. (µ</t>
    </r>
    <r>
      <rPr>
        <sz val="9.5"/>
        <color rgb="FF000000"/>
        <rFont val="Arial Narrow"/>
        <family val="2"/>
      </rPr>
      <t>s/cm)</t>
    </r>
  </si>
  <si>
    <r>
      <t>C.E. (µ</t>
    </r>
    <r>
      <rPr>
        <sz val="9.5"/>
        <color rgb="FF000000"/>
        <rFont val="Arial Narrow"/>
        <family val="2"/>
      </rPr>
      <t>s/cm)</t>
    </r>
  </si>
  <si>
    <t>Sin       dilución</t>
  </si>
  <si>
    <t>A</t>
  </si>
  <si>
    <r>
      <t xml:space="preserve">I.G.     Raphanus </t>
    </r>
    <r>
      <rPr>
        <i/>
        <sz val="12"/>
        <color rgb="FF000000"/>
        <rFont val="Arial Narrow"/>
        <family val="2"/>
      </rPr>
      <t>S.</t>
    </r>
  </si>
  <si>
    <r>
      <t xml:space="preserve">I.G.         Lectusa </t>
    </r>
    <r>
      <rPr>
        <i/>
        <sz val="12"/>
        <color rgb="FF000000"/>
        <rFont val="Arial Narrow"/>
        <family val="2"/>
      </rPr>
      <t>S.</t>
    </r>
  </si>
  <si>
    <t>B</t>
  </si>
  <si>
    <t>PRUEBAS DE GERMINACION DE SEMILLAS</t>
  </si>
  <si>
    <r>
      <t>% ideal de CH</t>
    </r>
    <r>
      <rPr>
        <sz val="11"/>
        <color theme="1"/>
        <rFont val="Calibri"/>
        <family val="2"/>
      </rPr>
      <t>₄</t>
    </r>
  </si>
  <si>
    <t>Promedio</t>
  </si>
  <si>
    <t xml:space="preserve">   Datos </t>
  </si>
  <si>
    <t xml:space="preserve"> Fecha</t>
  </si>
  <si>
    <t>Dig A</t>
  </si>
  <si>
    <t>Dig B</t>
  </si>
  <si>
    <t>Llenado/ lodos</t>
  </si>
  <si>
    <t>Llenado/ rumen</t>
  </si>
  <si>
    <t>Inicio</t>
  </si>
  <si>
    <t>Término</t>
  </si>
  <si>
    <t>Dias/seguimiento</t>
  </si>
  <si>
    <t xml:space="preserve">Mezcla </t>
  </si>
  <si>
    <r>
      <t>Volumen total= 70m</t>
    </r>
    <r>
      <rPr>
        <sz val="11"/>
        <color theme="1"/>
        <rFont val="Calibri"/>
        <family val="2"/>
      </rPr>
      <t>³</t>
    </r>
  </si>
  <si>
    <r>
      <t>% de Rumen en m</t>
    </r>
    <r>
      <rPr>
        <sz val="11"/>
        <color theme="1"/>
        <rFont val="Calibri"/>
        <family val="2"/>
      </rPr>
      <t>³</t>
    </r>
  </si>
  <si>
    <t>Lodos Activados</t>
  </si>
  <si>
    <t>Rumen Vacuno</t>
  </si>
  <si>
    <t>Corrida# 2     70-30 Rumen</t>
  </si>
  <si>
    <t>Análisis inicial DQO</t>
  </si>
  <si>
    <t>66mg/l</t>
  </si>
  <si>
    <t>17-18jul</t>
  </si>
  <si>
    <t>18-19jul</t>
  </si>
  <si>
    <t>Dig.B</t>
  </si>
  <si>
    <t>188mg/l</t>
  </si>
  <si>
    <t>Inicio corrida</t>
  </si>
  <si>
    <t>Término corrida</t>
  </si>
  <si>
    <t xml:space="preserve">Mezcla Dig. A </t>
  </si>
  <si>
    <r>
      <t>Rumen en m</t>
    </r>
    <r>
      <rPr>
        <sz val="11"/>
        <color theme="1"/>
        <rFont val="Calibri"/>
        <family val="2"/>
      </rPr>
      <t>³</t>
    </r>
  </si>
  <si>
    <t>%de Lodos Activados</t>
  </si>
  <si>
    <t>% de Rumen Vacuno</t>
  </si>
  <si>
    <t>4.2mᶟ</t>
  </si>
  <si>
    <t>Mezcla Dig. B</t>
  </si>
  <si>
    <r>
      <t xml:space="preserve"> Rumen en m</t>
    </r>
    <r>
      <rPr>
        <sz val="11"/>
        <color theme="1"/>
        <rFont val="Calibri"/>
        <family val="2"/>
      </rPr>
      <t>³</t>
    </r>
  </si>
  <si>
    <t>9.8mᶟ</t>
  </si>
  <si>
    <t>15 al 23 jul</t>
  </si>
  <si>
    <t>26 dias</t>
  </si>
  <si>
    <t>28mᶟ</t>
  </si>
  <si>
    <t>CORRIDA 3   60-40 Rumen</t>
  </si>
  <si>
    <t>Corrida 1 90-10 Rumen</t>
  </si>
  <si>
    <t>Substrato principal:</t>
  </si>
  <si>
    <t>Lodos gastados de la PTAR</t>
  </si>
  <si>
    <t xml:space="preserve">Cosubstratos: </t>
  </si>
  <si>
    <t>Rúmen fresco</t>
  </si>
  <si>
    <t>Tiempo duración experimentos</t>
  </si>
  <si>
    <t>26 días</t>
  </si>
  <si>
    <t>Escala piloto</t>
  </si>
  <si>
    <t>Digestores de 70 m3 de capacidad</t>
  </si>
  <si>
    <t>Temperaturas de operación:</t>
  </si>
  <si>
    <t>25-30 ℃</t>
  </si>
  <si>
    <t>Tiempo de experimentación</t>
  </si>
  <si>
    <t>7 meses</t>
  </si>
  <si>
    <t>AUTORES DE LA BASE DE DATOS:</t>
  </si>
  <si>
    <t>DR. ROBERTO VALENCIA VAZQUEZ; MSA HILDA SARHAY MARTÍNEZ ÁVILA</t>
  </si>
  <si>
    <t>USO DE LOS DATOS</t>
  </si>
  <si>
    <t>DAR RECONOCIMIENTO AL CONSEJO NACIONAL DE CIENCIA, HUMANIDADES Y TECNOLOGÍA (CONAHCYT) DE MEXICO</t>
  </si>
  <si>
    <t>Mezclas:</t>
  </si>
  <si>
    <t>90:10; 70:30; 60:40 (Lodos gastados: rumen vacuno)</t>
  </si>
  <si>
    <t>Corrida # 1      7-7% Rumen</t>
  </si>
  <si>
    <r>
      <t>CH</t>
    </r>
    <r>
      <rPr>
        <vertAlign val="subscript"/>
        <sz val="11"/>
        <color theme="1"/>
        <rFont val="Calibri"/>
        <family val="2"/>
        <scheme val="minor"/>
      </rPr>
      <t xml:space="preserve">4 </t>
    </r>
    <r>
      <rPr>
        <sz val="12"/>
        <color theme="1"/>
        <rFont val="Calibri"/>
        <family val="2"/>
        <scheme val="minor"/>
      </rPr>
      <t>%</t>
    </r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</si>
  <si>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%</t>
    </r>
  </si>
  <si>
    <r>
      <t>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%</t>
    </r>
  </si>
  <si>
    <t>Bal %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</si>
  <si>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S pmm</t>
    </r>
  </si>
  <si>
    <t>Lectura de Gas</t>
  </si>
  <si>
    <t xml:space="preserve">Volumen Gas 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</si>
  <si>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S ppm</t>
    </r>
  </si>
  <si>
    <t>VOLUMEN BIOGAS ACUMULADO</t>
  </si>
  <si>
    <t xml:space="preserve">Corrida # 2      70-30 </t>
  </si>
  <si>
    <t>Volumen Biogás Acumulado</t>
  </si>
  <si>
    <t>Volumen biogas acoumulado</t>
  </si>
  <si>
    <t xml:space="preserve">Volumen Gas Producido </t>
  </si>
  <si>
    <t>Experimentos realizados con: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</si>
</sst>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6"/>
      <color theme="0"/>
      <name val="Calibri"/>
      <family val="2"/>
    </font>
    <font>
      <b/>
      <sz val="16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B05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50"/>
      <name val="Times New Roman"/>
      <family val="1"/>
    </font>
    <font>
      <b/>
      <sz val="10"/>
      <color rgb="FF00B050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9.6"/>
      <color rgb="FF00B050"/>
      <name val="Calibri"/>
      <family val="2"/>
    </font>
    <font>
      <b/>
      <sz val="12"/>
      <color rgb="FF00B050"/>
      <name val="Calibri"/>
      <family val="2"/>
    </font>
    <font>
      <b/>
      <i/>
      <sz val="12"/>
      <color rgb="FF00B05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2"/>
      <color theme="1"/>
      <name val="Arial"/>
      <family val="2"/>
    </font>
    <font>
      <sz val="14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color theme="1"/>
      <name val="Arial"/>
      <family val="2"/>
    </font>
    <font>
      <sz val="9.5"/>
      <color rgb="FF000000"/>
      <name val="Arial Narrow"/>
      <family val="2"/>
    </font>
    <font>
      <i/>
      <sz val="12"/>
      <color rgb="FF000000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DF5FD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9D7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50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/>
    <xf numFmtId="0" fontId="0" fillId="6" borderId="0" xfId="0" applyFill="1"/>
    <xf numFmtId="16" fontId="0" fillId="11" borderId="0" xfId="0" applyNumberFormat="1" applyFill="1"/>
    <xf numFmtId="0" fontId="0" fillId="11" borderId="0" xfId="0" applyFill="1"/>
    <xf numFmtId="0" fontId="0" fillId="0" borderId="1" xfId="0" applyBorder="1" applyAlignment="1">
      <alignment horizontal="center"/>
    </xf>
    <xf numFmtId="15" fontId="0" fillId="11" borderId="3" xfId="0" applyNumberFormat="1" applyFill="1" applyBorder="1"/>
    <xf numFmtId="0" fontId="0" fillId="0" borderId="4" xfId="0" applyBorder="1"/>
    <xf numFmtId="0" fontId="0" fillId="0" borderId="5" xfId="0" applyBorder="1"/>
    <xf numFmtId="15" fontId="0" fillId="0" borderId="6" xfId="0" applyNumberFormat="1" applyBorder="1"/>
    <xf numFmtId="0" fontId="0" fillId="0" borderId="7" xfId="0" applyBorder="1"/>
    <xf numFmtId="15" fontId="0" fillId="11" borderId="6" xfId="0" applyNumberFormat="1" applyFill="1" applyBorder="1"/>
    <xf numFmtId="15" fontId="0" fillId="0" borderId="8" xfId="0" applyNumberFormat="1" applyBorder="1"/>
    <xf numFmtId="0" fontId="0" fillId="0" borderId="2" xfId="0" applyBorder="1"/>
    <xf numFmtId="0" fontId="0" fillId="6" borderId="2" xfId="0" applyFill="1" applyBorder="1"/>
    <xf numFmtId="0" fontId="0" fillId="0" borderId="9" xfId="0" applyBorder="1"/>
    <xf numFmtId="2" fontId="0" fillId="0" borderId="0" xfId="0" applyNumberFormat="1"/>
    <xf numFmtId="0" fontId="0" fillId="0" borderId="10" xfId="0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0" fillId="0" borderId="5" xfId="0" applyBorder="1" applyAlignment="1">
      <alignment horizontal="center"/>
    </xf>
    <xf numFmtId="0" fontId="0" fillId="0" borderId="11" xfId="0" applyBorder="1"/>
    <xf numFmtId="1" fontId="0" fillId="0" borderId="5" xfId="0" applyNumberFormat="1" applyBorder="1"/>
    <xf numFmtId="0" fontId="0" fillId="0" borderId="12" xfId="0" applyBorder="1"/>
    <xf numFmtId="1" fontId="0" fillId="0" borderId="2" xfId="0" applyNumberFormat="1" applyBorder="1"/>
    <xf numFmtId="0" fontId="6" fillId="17" borderId="13" xfId="0" applyFont="1" applyFill="1" applyBorder="1" applyAlignment="1">
      <alignment horizontal="center" vertical="top" wrapText="1" readingOrder="1"/>
    </xf>
    <xf numFmtId="0" fontId="7" fillId="17" borderId="13" xfId="0" applyFont="1" applyFill="1" applyBorder="1" applyAlignment="1">
      <alignment horizontal="center" vertical="top" wrapText="1" readingOrder="1"/>
    </xf>
    <xf numFmtId="0" fontId="8" fillId="17" borderId="14" xfId="0" applyFont="1" applyFill="1" applyBorder="1" applyAlignment="1">
      <alignment horizontal="center" vertical="center" wrapText="1" readingOrder="1"/>
    </xf>
    <xf numFmtId="0" fontId="9" fillId="17" borderId="14" xfId="0" applyFont="1" applyFill="1" applyBorder="1" applyAlignment="1">
      <alignment horizontal="center" vertical="center" wrapText="1" readingOrder="1"/>
    </xf>
    <xf numFmtId="0" fontId="8" fillId="17" borderId="15" xfId="0" applyFont="1" applyFill="1" applyBorder="1" applyAlignment="1">
      <alignment horizontal="center" vertical="center" wrapText="1" readingOrder="1"/>
    </xf>
    <xf numFmtId="0" fontId="9" fillId="17" borderId="15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17" borderId="18" xfId="0" applyFont="1" applyFill="1" applyBorder="1" applyAlignment="1">
      <alignment horizontal="center" vertical="center" wrapText="1" readingOrder="1"/>
    </xf>
    <xf numFmtId="0" fontId="9" fillId="17" borderId="19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vertical="top" wrapText="1"/>
    </xf>
    <xf numFmtId="164" fontId="10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8" fillId="17" borderId="0" xfId="0" applyFont="1" applyFill="1" applyAlignment="1">
      <alignment horizontal="center" vertical="center" wrapText="1" readingOrder="1"/>
    </xf>
    <xf numFmtId="0" fontId="9" fillId="17" borderId="0" xfId="0" applyFont="1" applyFill="1" applyAlignment="1">
      <alignment horizontal="center" vertical="center" wrapText="1" readingOrder="1"/>
    </xf>
    <xf numFmtId="2" fontId="10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0" fillId="18" borderId="1" xfId="0" applyFont="1" applyFill="1" applyBorder="1" applyAlignment="1">
      <alignment vertical="center"/>
    </xf>
    <xf numFmtId="0" fontId="20" fillId="18" borderId="1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/>
    </xf>
    <xf numFmtId="0" fontId="22" fillId="18" borderId="1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0" fillId="18" borderId="1" xfId="0" applyFont="1" applyFill="1" applyBorder="1"/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0" fillId="18" borderId="17" xfId="0" applyFont="1" applyFill="1" applyBorder="1"/>
    <xf numFmtId="0" fontId="20" fillId="18" borderId="17" xfId="0" applyFont="1" applyFill="1" applyBorder="1" applyAlignment="1">
      <alignment horizontal="center" vertical="center"/>
    </xf>
    <xf numFmtId="0" fontId="20" fillId="0" borderId="4" xfId="0" applyFont="1" applyBorder="1"/>
    <xf numFmtId="0" fontId="20" fillId="0" borderId="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18" borderId="1" xfId="0" applyFont="1" applyFill="1" applyBorder="1" applyAlignment="1">
      <alignment vertical="center"/>
    </xf>
    <xf numFmtId="0" fontId="30" fillId="0" borderId="0" xfId="0" applyFont="1"/>
    <xf numFmtId="0" fontId="30" fillId="18" borderId="1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19" borderId="28" xfId="0" applyFont="1" applyFill="1" applyBorder="1" applyAlignment="1">
      <alignment horizontal="center" vertical="center" wrapText="1"/>
    </xf>
    <xf numFmtId="0" fontId="31" fillId="19" borderId="29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30" fillId="18" borderId="1" xfId="0" applyFont="1" applyFill="1" applyBorder="1"/>
    <xf numFmtId="0" fontId="30" fillId="0" borderId="0" xfId="0" applyFont="1" applyAlignment="1">
      <alignment horizontal="center" vertical="center"/>
    </xf>
    <xf numFmtId="0" fontId="31" fillId="19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20" borderId="0" xfId="0" applyFill="1" applyAlignment="1">
      <alignment horizontal="center" vertical="center"/>
    </xf>
    <xf numFmtId="0" fontId="0" fillId="21" borderId="0" xfId="0" applyFill="1"/>
    <xf numFmtId="0" fontId="0" fillId="22" borderId="0" xfId="0" applyFill="1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3" borderId="1" xfId="0" applyFill="1" applyBorder="1"/>
    <xf numFmtId="0" fontId="0" fillId="20" borderId="1" xfId="0" applyFill="1" applyBorder="1"/>
    <xf numFmtId="0" fontId="0" fillId="0" borderId="3" xfId="0" applyBorder="1"/>
    <xf numFmtId="16" fontId="0" fillId="0" borderId="1" xfId="0" applyNumberFormat="1" applyBorder="1" applyAlignment="1">
      <alignment horizontal="center"/>
    </xf>
    <xf numFmtId="0" fontId="0" fillId="23" borderId="16" xfId="0" applyFill="1" applyBorder="1"/>
    <xf numFmtId="16" fontId="0" fillId="0" borderId="0" xfId="0" applyNumberFormat="1" applyAlignment="1">
      <alignment horizontal="center"/>
    </xf>
    <xf numFmtId="0" fontId="0" fillId="7" borderId="12" xfId="0" applyFill="1" applyBorder="1"/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4" xfId="0" applyFont="1" applyBorder="1" applyAlignment="1">
      <alignment vertical="center"/>
    </xf>
    <xf numFmtId="16" fontId="0" fillId="0" borderId="16" xfId="0" applyNumberForma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26" fillId="0" borderId="0" xfId="0" applyFont="1"/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wrapText="1"/>
    </xf>
    <xf numFmtId="0" fontId="37" fillId="4" borderId="0" xfId="0" applyFont="1" applyFill="1"/>
    <xf numFmtId="0" fontId="36" fillId="4" borderId="0" xfId="0" applyFont="1" applyFill="1"/>
    <xf numFmtId="0" fontId="0" fillId="4" borderId="0" xfId="0" applyFill="1"/>
    <xf numFmtId="0" fontId="39" fillId="0" borderId="1" xfId="0" applyFont="1" applyBorder="1"/>
    <xf numFmtId="0" fontId="0" fillId="0" borderId="11" xfId="0" applyBorder="1" applyAlignment="1">
      <alignment horizontal="center" wrapText="1"/>
    </xf>
    <xf numFmtId="15" fontId="0" fillId="0" borderId="0" xfId="0" applyNumberFormat="1"/>
    <xf numFmtId="0" fontId="39" fillId="0" borderId="0" xfId="0" applyFont="1"/>
    <xf numFmtId="0" fontId="0" fillId="0" borderId="1" xfId="0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wrapText="1"/>
    </xf>
    <xf numFmtId="0" fontId="39" fillId="0" borderId="1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5" fontId="0" fillId="11" borderId="0" xfId="0" applyNumberFormat="1" applyFill="1"/>
    <xf numFmtId="0" fontId="0" fillId="0" borderId="11" xfId="0" applyBorder="1" applyAlignment="1">
      <alignment horizontal="center" vertical="center" wrapText="1"/>
    </xf>
    <xf numFmtId="16" fontId="0" fillId="0" borderId="5" xfId="0" applyNumberFormat="1" applyBorder="1"/>
    <xf numFmtId="16" fontId="0" fillId="24" borderId="7" xfId="0" applyNumberFormat="1" applyFill="1" applyBorder="1"/>
    <xf numFmtId="0" fontId="0" fillId="24" borderId="0" xfId="0" applyFill="1"/>
    <xf numFmtId="16" fontId="0" fillId="0" borderId="7" xfId="0" applyNumberFormat="1" applyBorder="1"/>
    <xf numFmtId="0" fontId="27" fillId="15" borderId="3" xfId="0" applyFont="1" applyFill="1" applyBorder="1" applyAlignment="1">
      <alignment horizontal="center" vertical="center"/>
    </xf>
    <xf numFmtId="0" fontId="27" fillId="15" borderId="4" xfId="0" applyFont="1" applyFill="1" applyBorder="1" applyAlignment="1">
      <alignment horizontal="center" vertical="center"/>
    </xf>
    <xf numFmtId="0" fontId="27" fillId="15" borderId="5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horizontal="center" vertical="center"/>
    </xf>
    <xf numFmtId="0" fontId="27" fillId="15" borderId="0" xfId="0" applyFont="1" applyFill="1" applyAlignment="1">
      <alignment horizontal="center" vertical="center"/>
    </xf>
    <xf numFmtId="0" fontId="27" fillId="15" borderId="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9" fontId="0" fillId="0" borderId="5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3" borderId="17" xfId="0" applyFill="1" applyBorder="1" applyAlignment="1">
      <alignment horizontal="center" vertical="center"/>
    </xf>
    <xf numFmtId="0" fontId="0" fillId="23" borderId="11" xfId="0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20" borderId="17" xfId="0" applyFill="1" applyBorder="1" applyAlignment="1">
      <alignment horizontal="center" vertical="center"/>
    </xf>
    <xf numFmtId="0" fontId="0" fillId="20" borderId="11" xfId="0" applyFill="1" applyBorder="1" applyAlignment="1">
      <alignment horizontal="center" vertical="center"/>
    </xf>
    <xf numFmtId="0" fontId="0" fillId="20" borderId="12" xfId="0" applyFill="1" applyBorder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5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5" fillId="15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0" xfId="0" applyFill="1" applyAlignment="1">
      <alignment horizontal="center"/>
    </xf>
    <xf numFmtId="0" fontId="5" fillId="16" borderId="0" xfId="0" applyFont="1" applyFill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8" fillId="17" borderId="18" xfId="0" applyFont="1" applyFill="1" applyBorder="1" applyAlignment="1">
      <alignment horizontal="center" vertical="center" wrapText="1" readingOrder="1"/>
    </xf>
    <xf numFmtId="0" fontId="8" fillId="17" borderId="19" xfId="0" applyFont="1" applyFill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0" fillId="0" borderId="16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20" fillId="18" borderId="1" xfId="0" applyFont="1" applyFill="1" applyBorder="1" applyAlignment="1">
      <alignment horizontal="center"/>
    </xf>
    <xf numFmtId="0" fontId="20" fillId="18" borderId="1" xfId="0" applyFont="1" applyFill="1" applyBorder="1" applyAlignment="1">
      <alignment horizontal="center" vertical="center"/>
    </xf>
    <xf numFmtId="0" fontId="22" fillId="18" borderId="16" xfId="0" applyFont="1" applyFill="1" applyBorder="1" applyAlignment="1">
      <alignment horizontal="center" vertical="center" wrapText="1"/>
    </xf>
    <xf numFmtId="0" fontId="22" fillId="18" borderId="10" xfId="0" applyFont="1" applyFill="1" applyBorder="1" applyAlignment="1">
      <alignment horizontal="center" vertical="center" wrapText="1"/>
    </xf>
    <xf numFmtId="0" fontId="20" fillId="18" borderId="16" xfId="0" applyFont="1" applyFill="1" applyBorder="1" applyAlignment="1">
      <alignment horizontal="center"/>
    </xf>
    <xf numFmtId="0" fontId="20" fillId="18" borderId="20" xfId="0" applyFont="1" applyFill="1" applyBorder="1" applyAlignment="1">
      <alignment horizontal="center"/>
    </xf>
    <xf numFmtId="0" fontId="20" fillId="18" borderId="10" xfId="0" applyFont="1" applyFill="1" applyBorder="1" applyAlignment="1">
      <alignment horizontal="center"/>
    </xf>
    <xf numFmtId="0" fontId="24" fillId="18" borderId="17" xfId="0" applyFont="1" applyFill="1" applyBorder="1" applyAlignment="1">
      <alignment horizontal="center" vertical="center" wrapText="1"/>
    </xf>
    <xf numFmtId="0" fontId="24" fillId="18" borderId="11" xfId="0" applyFont="1" applyFill="1" applyBorder="1" applyAlignment="1">
      <alignment horizontal="center" vertical="center" wrapText="1"/>
    </xf>
    <xf numFmtId="0" fontId="24" fillId="18" borderId="12" xfId="0" applyFont="1" applyFill="1" applyBorder="1" applyAlignment="1">
      <alignment horizontal="center" vertical="center" wrapText="1"/>
    </xf>
    <xf numFmtId="0" fontId="24" fillId="18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18" borderId="1" xfId="0" applyFont="1" applyFill="1" applyBorder="1" applyAlignment="1">
      <alignment horizontal="center"/>
    </xf>
    <xf numFmtId="0" fontId="31" fillId="19" borderId="21" xfId="0" applyFont="1" applyFill="1" applyBorder="1" applyAlignment="1">
      <alignment horizontal="center" vertical="center" wrapText="1"/>
    </xf>
    <xf numFmtId="0" fontId="31" fillId="19" borderId="27" xfId="0" applyFont="1" applyFill="1" applyBorder="1" applyAlignment="1">
      <alignment horizontal="center" vertical="center" wrapText="1"/>
    </xf>
    <xf numFmtId="0" fontId="31" fillId="19" borderId="28" xfId="0" applyFont="1" applyFill="1" applyBorder="1" applyAlignment="1">
      <alignment horizontal="center" vertical="center" wrapText="1"/>
    </xf>
    <xf numFmtId="0" fontId="31" fillId="19" borderId="22" xfId="0" applyFont="1" applyFill="1" applyBorder="1" applyAlignment="1">
      <alignment horizontal="center" vertical="center" wrapText="1"/>
    </xf>
    <xf numFmtId="0" fontId="31" fillId="19" borderId="23" xfId="0" applyFont="1" applyFill="1" applyBorder="1" applyAlignment="1">
      <alignment horizontal="center" vertical="center" wrapText="1"/>
    </xf>
    <xf numFmtId="0" fontId="31" fillId="19" borderId="24" xfId="0" applyFont="1" applyFill="1" applyBorder="1" applyAlignment="1">
      <alignment horizontal="center" vertical="center" wrapText="1"/>
    </xf>
    <xf numFmtId="0" fontId="31" fillId="19" borderId="25" xfId="0" applyFont="1" applyFill="1" applyBorder="1" applyAlignment="1">
      <alignment horizontal="center" vertical="center" wrapText="1"/>
    </xf>
    <xf numFmtId="0" fontId="31" fillId="19" borderId="26" xfId="0" applyFont="1" applyFill="1" applyBorder="1" applyAlignment="1">
      <alignment horizontal="center" vertical="center" wrapText="1"/>
    </xf>
    <xf numFmtId="0" fontId="30" fillId="18" borderId="1" xfId="0" applyFont="1" applyFill="1" applyBorder="1" applyAlignment="1">
      <alignment horizontal="center" vertical="center"/>
    </xf>
    <xf numFmtId="0" fontId="32" fillId="18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1" fillId="19" borderId="30" xfId="0" applyFont="1" applyFill="1" applyBorder="1" applyAlignment="1">
      <alignment horizontal="center" vertical="center" wrapText="1"/>
    </xf>
    <xf numFmtId="0" fontId="31" fillId="0" borderId="21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2" fillId="12" borderId="0" xfId="0" applyFont="1" applyFill="1" applyAlignment="1">
      <alignment horizontal="center" vertical="center"/>
    </xf>
    <xf numFmtId="0" fontId="4" fillId="13" borderId="2" xfId="0" applyFont="1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EF12D-31B7-A241-8EAD-A5B1688E3034}">
  <dimension ref="A2:M18"/>
  <sheetViews>
    <sheetView tabSelected="1" workbookViewId="0">
      <selection activeCell="A3" sqref="A3"/>
    </sheetView>
  </sheetViews>
  <sheetFormatPr baseColWidth="10" defaultRowHeight="16"/>
  <cols>
    <col min="1" max="1" width="75.5" customWidth="1"/>
  </cols>
  <sheetData>
    <row r="2" spans="1:4" ht="26">
      <c r="A2" s="123" t="s">
        <v>251</v>
      </c>
      <c r="B2" s="124"/>
      <c r="C2" s="124"/>
      <c r="D2" s="124"/>
    </row>
    <row r="3" spans="1:4" ht="21">
      <c r="A3" s="125" t="s">
        <v>219</v>
      </c>
      <c r="B3" s="124" t="s">
        <v>220</v>
      </c>
      <c r="C3" s="124"/>
      <c r="D3" s="124"/>
    </row>
    <row r="4" spans="1:4" ht="21">
      <c r="A4" s="125" t="s">
        <v>221</v>
      </c>
      <c r="B4" s="124" t="s">
        <v>222</v>
      </c>
      <c r="C4" s="124"/>
      <c r="D4" s="124"/>
    </row>
    <row r="5" spans="1:4" ht="21">
      <c r="A5" s="125" t="s">
        <v>235</v>
      </c>
      <c r="B5" s="124" t="s">
        <v>236</v>
      </c>
      <c r="C5" s="124"/>
      <c r="D5" s="124"/>
    </row>
    <row r="6" spans="1:4" ht="21">
      <c r="A6" s="125"/>
      <c r="B6" s="124"/>
      <c r="C6" s="124"/>
      <c r="D6" s="124"/>
    </row>
    <row r="7" spans="1:4" ht="21">
      <c r="A7" s="125"/>
      <c r="B7" s="124"/>
      <c r="C7" s="124"/>
      <c r="D7" s="124"/>
    </row>
    <row r="8" spans="1:4" ht="21">
      <c r="A8" s="125"/>
      <c r="B8" s="124"/>
      <c r="C8" s="124"/>
      <c r="D8" s="124"/>
    </row>
    <row r="9" spans="1:4" ht="22">
      <c r="A9" s="126" t="s">
        <v>223</v>
      </c>
      <c r="B9" s="124" t="s">
        <v>224</v>
      </c>
      <c r="C9" s="124"/>
      <c r="D9" s="124"/>
    </row>
    <row r="10" spans="1:4" ht="22">
      <c r="A10" s="126" t="s">
        <v>225</v>
      </c>
      <c r="B10" s="124" t="s">
        <v>226</v>
      </c>
      <c r="C10" s="124"/>
      <c r="D10" s="124"/>
    </row>
    <row r="11" spans="1:4" ht="21">
      <c r="A11" s="125" t="s">
        <v>227</v>
      </c>
      <c r="B11" s="124" t="s">
        <v>228</v>
      </c>
    </row>
    <row r="12" spans="1:4" ht="21">
      <c r="A12" s="125" t="s">
        <v>229</v>
      </c>
      <c r="B12" s="124" t="s">
        <v>230</v>
      </c>
    </row>
    <row r="17" spans="1:13" ht="21">
      <c r="A17" s="127" t="s">
        <v>231</v>
      </c>
      <c r="B17" s="128" t="s">
        <v>232</v>
      </c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</row>
    <row r="18" spans="1:13" ht="21">
      <c r="A18" s="127" t="s">
        <v>233</v>
      </c>
      <c r="B18" s="128" t="s">
        <v>234</v>
      </c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F8C32-E99D-7146-81CF-587D63A2CED8}">
  <dimension ref="A1:J58"/>
  <sheetViews>
    <sheetView workbookViewId="0">
      <selection activeCell="D62" sqref="D62"/>
    </sheetView>
  </sheetViews>
  <sheetFormatPr baseColWidth="10" defaultRowHeight="16"/>
  <cols>
    <col min="1" max="1" width="19.6640625" customWidth="1"/>
  </cols>
  <sheetData>
    <row r="1" spans="1:10">
      <c r="B1" s="145" t="s">
        <v>218</v>
      </c>
      <c r="C1" s="146"/>
      <c r="D1" s="146"/>
      <c r="E1" s="146"/>
      <c r="F1" s="146"/>
      <c r="G1" s="147"/>
    </row>
    <row r="2" spans="1:10">
      <c r="B2" s="148"/>
      <c r="C2" s="149"/>
      <c r="D2" s="149"/>
      <c r="E2" s="149"/>
      <c r="F2" s="149"/>
      <c r="G2" s="150"/>
    </row>
    <row r="3" spans="1:10">
      <c r="A3" s="102" t="s">
        <v>183</v>
      </c>
    </row>
    <row r="4" spans="1:10">
      <c r="A4" t="s">
        <v>184</v>
      </c>
      <c r="B4" s="103" t="s">
        <v>185</v>
      </c>
      <c r="C4" s="104" t="s">
        <v>186</v>
      </c>
    </row>
    <row r="5" spans="1:10">
      <c r="A5" t="s">
        <v>187</v>
      </c>
      <c r="B5" s="10">
        <v>43210</v>
      </c>
      <c r="C5" s="10">
        <v>43209</v>
      </c>
    </row>
    <row r="6" spans="1:10">
      <c r="A6" t="s">
        <v>188</v>
      </c>
      <c r="B6" s="10">
        <v>43227</v>
      </c>
      <c r="C6" s="10">
        <v>43216</v>
      </c>
    </row>
    <row r="7" spans="1:10">
      <c r="A7" t="s">
        <v>189</v>
      </c>
      <c r="B7" s="10">
        <v>43224</v>
      </c>
      <c r="C7" s="10">
        <v>43220</v>
      </c>
    </row>
    <row r="8" spans="1:10">
      <c r="A8" t="s">
        <v>190</v>
      </c>
      <c r="B8" s="10">
        <v>43275</v>
      </c>
      <c r="C8" s="10">
        <v>43275</v>
      </c>
    </row>
    <row r="9" spans="1:10">
      <c r="A9" t="s">
        <v>191</v>
      </c>
      <c r="B9" s="27">
        <v>51</v>
      </c>
      <c r="C9">
        <v>55</v>
      </c>
    </row>
    <row r="12" spans="1:10">
      <c r="A12" s="151" t="s">
        <v>192</v>
      </c>
      <c r="B12" s="154" t="s">
        <v>193</v>
      </c>
      <c r="C12" s="155"/>
      <c r="D12" s="156" t="s">
        <v>194</v>
      </c>
      <c r="E12" s="155"/>
    </row>
    <row r="13" spans="1:10">
      <c r="A13" s="152"/>
      <c r="B13" s="157" t="s">
        <v>195</v>
      </c>
      <c r="C13" s="158">
        <v>0.9</v>
      </c>
      <c r="E13" s="19"/>
      <c r="F13" s="160"/>
      <c r="G13" s="160"/>
      <c r="H13" s="160"/>
      <c r="I13" s="160"/>
      <c r="J13" s="160"/>
    </row>
    <row r="14" spans="1:10">
      <c r="A14" s="152"/>
      <c r="B14" s="157"/>
      <c r="C14" s="159"/>
      <c r="E14" s="19"/>
      <c r="G14" s="72"/>
      <c r="H14" s="72"/>
      <c r="I14" s="72"/>
      <c r="J14" s="72"/>
    </row>
    <row r="15" spans="1:10">
      <c r="A15" s="152"/>
      <c r="B15" s="161" t="s">
        <v>196</v>
      </c>
      <c r="C15" s="163">
        <v>0.1</v>
      </c>
      <c r="D15" s="165">
        <v>7.0000000000000007E-2</v>
      </c>
      <c r="E15" s="166"/>
    </row>
    <row r="16" spans="1:10">
      <c r="A16" s="153"/>
      <c r="B16" s="162"/>
      <c r="C16" s="164"/>
      <c r="D16" s="167"/>
      <c r="E16" s="168"/>
    </row>
    <row r="19" spans="1:9">
      <c r="B19" s="145" t="s">
        <v>197</v>
      </c>
      <c r="C19" s="146"/>
      <c r="D19" s="146"/>
      <c r="E19" s="146"/>
      <c r="F19" s="146"/>
      <c r="G19" s="147"/>
    </row>
    <row r="20" spans="1:9">
      <c r="B20" s="148"/>
      <c r="C20" s="149"/>
      <c r="D20" s="149"/>
      <c r="E20" s="149"/>
      <c r="F20" s="149"/>
      <c r="G20" s="150"/>
    </row>
    <row r="21" spans="1:9">
      <c r="A21" s="106" t="s">
        <v>183</v>
      </c>
    </row>
    <row r="22" spans="1:9">
      <c r="A22" s="1" t="s">
        <v>184</v>
      </c>
      <c r="B22" s="107" t="s">
        <v>185</v>
      </c>
      <c r="C22" s="108" t="s">
        <v>186</v>
      </c>
      <c r="G22" s="109"/>
      <c r="H22" s="154" t="s">
        <v>198</v>
      </c>
      <c r="I22" s="155"/>
    </row>
    <row r="23" spans="1:9">
      <c r="A23" s="1" t="s">
        <v>187</v>
      </c>
      <c r="B23" s="110" t="s">
        <v>97</v>
      </c>
      <c r="C23" s="110" t="s">
        <v>97</v>
      </c>
      <c r="G23" s="111" t="s">
        <v>90</v>
      </c>
      <c r="H23" s="169" t="s">
        <v>199</v>
      </c>
      <c r="I23" s="170"/>
    </row>
    <row r="24" spans="1:9">
      <c r="A24" s="1" t="s">
        <v>188</v>
      </c>
      <c r="B24" s="110" t="s">
        <v>200</v>
      </c>
      <c r="C24" s="110" t="s">
        <v>201</v>
      </c>
      <c r="D24" s="112"/>
      <c r="G24" s="113" t="s">
        <v>202</v>
      </c>
      <c r="H24" s="171" t="s">
        <v>203</v>
      </c>
      <c r="I24" s="172"/>
    </row>
    <row r="25" spans="1:9">
      <c r="A25" s="1" t="s">
        <v>204</v>
      </c>
      <c r="B25" s="110">
        <v>43300</v>
      </c>
      <c r="C25" s="110">
        <v>43300</v>
      </c>
      <c r="D25" s="112"/>
      <c r="F25" s="114"/>
      <c r="G25" s="114"/>
      <c r="H25" s="114"/>
      <c r="I25" s="114"/>
    </row>
    <row r="26" spans="1:9">
      <c r="A26" s="1" t="s">
        <v>205</v>
      </c>
      <c r="B26" s="110">
        <v>43326</v>
      </c>
      <c r="C26" s="110">
        <v>43326</v>
      </c>
      <c r="G26" s="72"/>
      <c r="H26" s="72"/>
      <c r="I26" s="72"/>
    </row>
    <row r="27" spans="1:9">
      <c r="A27" s="1" t="s">
        <v>191</v>
      </c>
      <c r="B27" s="115">
        <v>25</v>
      </c>
      <c r="C27" s="14">
        <v>25</v>
      </c>
    </row>
    <row r="30" spans="1:9">
      <c r="A30" s="173" t="s">
        <v>206</v>
      </c>
      <c r="B30" s="154" t="s">
        <v>193</v>
      </c>
      <c r="C30" s="155"/>
      <c r="D30" s="156" t="s">
        <v>207</v>
      </c>
      <c r="E30" s="155"/>
    </row>
    <row r="31" spans="1:9">
      <c r="A31" s="174"/>
      <c r="B31" s="157" t="s">
        <v>208</v>
      </c>
      <c r="C31" s="158">
        <v>0.93</v>
      </c>
      <c r="E31" s="17"/>
      <c r="F31" s="114"/>
    </row>
    <row r="32" spans="1:9">
      <c r="A32" s="174"/>
      <c r="B32" s="157"/>
      <c r="C32" s="159"/>
      <c r="E32" s="19"/>
    </row>
    <row r="33" spans="1:9">
      <c r="A33" s="174"/>
      <c r="B33" s="161" t="s">
        <v>209</v>
      </c>
      <c r="C33" s="163">
        <v>6.8000000000000005E-2</v>
      </c>
      <c r="D33" s="165" t="s">
        <v>210</v>
      </c>
      <c r="E33" s="166"/>
    </row>
    <row r="34" spans="1:9">
      <c r="A34" s="175"/>
      <c r="B34" s="162"/>
      <c r="C34" s="164"/>
      <c r="D34" s="167"/>
      <c r="E34" s="168"/>
    </row>
    <row r="35" spans="1:9">
      <c r="A35" s="72"/>
      <c r="B35" s="116"/>
      <c r="C35" s="72"/>
      <c r="D35" s="105"/>
      <c r="E35" s="105"/>
    </row>
    <row r="36" spans="1:9">
      <c r="A36" s="176" t="s">
        <v>211</v>
      </c>
      <c r="B36" s="154" t="s">
        <v>193</v>
      </c>
      <c r="C36" s="155"/>
      <c r="D36" s="156" t="s">
        <v>212</v>
      </c>
      <c r="E36" s="155"/>
    </row>
    <row r="37" spans="1:9">
      <c r="A37" s="177"/>
      <c r="B37" s="157" t="s">
        <v>208</v>
      </c>
      <c r="C37" s="158">
        <v>0.86</v>
      </c>
      <c r="E37" s="19"/>
    </row>
    <row r="38" spans="1:9">
      <c r="A38" s="177"/>
      <c r="B38" s="157"/>
      <c r="C38" s="159"/>
      <c r="E38" s="19"/>
    </row>
    <row r="39" spans="1:9">
      <c r="A39" s="177"/>
      <c r="B39" s="161" t="s">
        <v>209</v>
      </c>
      <c r="C39" s="163">
        <v>0.14000000000000001</v>
      </c>
      <c r="D39" s="165" t="s">
        <v>213</v>
      </c>
      <c r="E39" s="166"/>
    </row>
    <row r="40" spans="1:9">
      <c r="A40" s="178"/>
      <c r="B40" s="162"/>
      <c r="C40" s="164"/>
      <c r="D40" s="167"/>
      <c r="E40" s="168"/>
      <c r="I40" s="72"/>
    </row>
    <row r="43" spans="1:9" ht="19">
      <c r="B43" s="117"/>
      <c r="C43" s="118"/>
      <c r="D43" s="118"/>
      <c r="E43" s="118"/>
      <c r="F43" s="118"/>
    </row>
    <row r="44" spans="1:9" ht="19">
      <c r="B44" s="179" t="s">
        <v>217</v>
      </c>
      <c r="C44" s="179"/>
      <c r="D44" s="179"/>
      <c r="E44" s="179"/>
      <c r="F44" s="179"/>
    </row>
    <row r="45" spans="1:9">
      <c r="A45" s="106" t="s">
        <v>183</v>
      </c>
    </row>
    <row r="46" spans="1:9">
      <c r="A46" s="1" t="s">
        <v>184</v>
      </c>
      <c r="B46" s="107" t="s">
        <v>185</v>
      </c>
      <c r="C46" s="108" t="s">
        <v>186</v>
      </c>
    </row>
    <row r="47" spans="1:9">
      <c r="A47" s="1" t="s">
        <v>187</v>
      </c>
      <c r="B47" s="110" t="s">
        <v>97</v>
      </c>
      <c r="C47" s="110" t="s">
        <v>97</v>
      </c>
    </row>
    <row r="48" spans="1:9">
      <c r="A48" s="1" t="s">
        <v>188</v>
      </c>
      <c r="B48" s="110" t="s">
        <v>97</v>
      </c>
      <c r="C48" s="119" t="s">
        <v>214</v>
      </c>
      <c r="D48" s="120"/>
    </row>
    <row r="49" spans="1:6">
      <c r="A49" s="1" t="s">
        <v>204</v>
      </c>
      <c r="B49" s="110" t="s">
        <v>97</v>
      </c>
      <c r="C49" s="119">
        <v>43335</v>
      </c>
      <c r="D49" s="120"/>
      <c r="F49" s="114"/>
    </row>
    <row r="50" spans="1:6">
      <c r="A50" s="1" t="s">
        <v>205</v>
      </c>
      <c r="B50" s="110" t="s">
        <v>97</v>
      </c>
      <c r="C50" s="119">
        <v>43361</v>
      </c>
      <c r="D50" s="120"/>
    </row>
    <row r="51" spans="1:6">
      <c r="A51" s="1" t="s">
        <v>191</v>
      </c>
      <c r="B51" s="110" t="s">
        <v>97</v>
      </c>
      <c r="C51" s="121" t="s">
        <v>215</v>
      </c>
      <c r="D51" s="122"/>
    </row>
    <row r="53" spans="1:6">
      <c r="A53" s="72"/>
      <c r="B53" s="116"/>
      <c r="C53" s="72"/>
      <c r="D53" s="105"/>
      <c r="E53" s="105"/>
    </row>
    <row r="54" spans="1:6">
      <c r="A54" s="176" t="s">
        <v>211</v>
      </c>
      <c r="B54" s="154" t="s">
        <v>193</v>
      </c>
      <c r="C54" s="155"/>
      <c r="D54" s="156" t="s">
        <v>212</v>
      </c>
      <c r="E54" s="155"/>
    </row>
    <row r="55" spans="1:6">
      <c r="A55" s="177"/>
      <c r="B55" s="157" t="s">
        <v>208</v>
      </c>
      <c r="C55" s="158">
        <v>0.6</v>
      </c>
      <c r="D55" s="180"/>
      <c r="E55" s="181"/>
    </row>
    <row r="56" spans="1:6">
      <c r="A56" s="177"/>
      <c r="B56" s="157"/>
      <c r="C56" s="159"/>
      <c r="D56" s="171"/>
      <c r="E56" s="172"/>
    </row>
    <row r="57" spans="1:6">
      <c r="A57" s="177"/>
      <c r="B57" s="161" t="s">
        <v>209</v>
      </c>
      <c r="C57" s="163">
        <v>0.4</v>
      </c>
      <c r="D57" s="165" t="s">
        <v>216</v>
      </c>
      <c r="E57" s="166"/>
    </row>
    <row r="58" spans="1:6">
      <c r="A58" s="178"/>
      <c r="B58" s="162"/>
      <c r="C58" s="164"/>
      <c r="D58" s="167"/>
      <c r="E58" s="168"/>
    </row>
  </sheetData>
  <mergeCells count="40">
    <mergeCell ref="B44:F44"/>
    <mergeCell ref="A54:A58"/>
    <mergeCell ref="B54:C54"/>
    <mergeCell ref="D54:E54"/>
    <mergeCell ref="B55:B56"/>
    <mergeCell ref="C55:C56"/>
    <mergeCell ref="D55:E56"/>
    <mergeCell ref="B57:B58"/>
    <mergeCell ref="C57:C58"/>
    <mergeCell ref="D57:E58"/>
    <mergeCell ref="A36:A40"/>
    <mergeCell ref="B36:C36"/>
    <mergeCell ref="D36:E36"/>
    <mergeCell ref="B37:B38"/>
    <mergeCell ref="C37:C38"/>
    <mergeCell ref="B39:B40"/>
    <mergeCell ref="C39:C40"/>
    <mergeCell ref="D39:E40"/>
    <mergeCell ref="B19:G20"/>
    <mergeCell ref="H22:I22"/>
    <mergeCell ref="H23:I23"/>
    <mergeCell ref="H24:I24"/>
    <mergeCell ref="A30:A34"/>
    <mergeCell ref="B30:C30"/>
    <mergeCell ref="D30:E30"/>
    <mergeCell ref="B31:B32"/>
    <mergeCell ref="C31:C32"/>
    <mergeCell ref="B33:B34"/>
    <mergeCell ref="C33:C34"/>
    <mergeCell ref="D33:E34"/>
    <mergeCell ref="B1:G2"/>
    <mergeCell ref="A12:A16"/>
    <mergeCell ref="B12:C12"/>
    <mergeCell ref="D12:E12"/>
    <mergeCell ref="B13:B14"/>
    <mergeCell ref="C13:C14"/>
    <mergeCell ref="F13:J13"/>
    <mergeCell ref="B15:B16"/>
    <mergeCell ref="C15:C16"/>
    <mergeCell ref="D15:E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AE393-94CC-D848-9731-1418B314D715}">
  <dimension ref="B4:O21"/>
  <sheetViews>
    <sheetView workbookViewId="0">
      <selection sqref="A1:XFD1048576"/>
    </sheetView>
  </sheetViews>
  <sheetFormatPr baseColWidth="10" defaultRowHeight="16"/>
  <cols>
    <col min="3" max="3" width="6.33203125" customWidth="1"/>
    <col min="4" max="4" width="12.5" bestFit="1" customWidth="1"/>
    <col min="6" max="7" width="6.33203125" customWidth="1"/>
    <col min="10" max="10" width="7.83203125" customWidth="1"/>
    <col min="14" max="14" width="5.6640625" customWidth="1"/>
    <col min="15" max="15" width="6.33203125" customWidth="1"/>
  </cols>
  <sheetData>
    <row r="4" spans="2:15">
      <c r="C4" s="182" t="s">
        <v>16</v>
      </c>
      <c r="D4" s="182"/>
      <c r="E4" s="182"/>
      <c r="F4" s="182"/>
      <c r="G4" s="182"/>
      <c r="J4" s="183" t="s">
        <v>1</v>
      </c>
      <c r="K4" s="183"/>
      <c r="L4" s="183"/>
      <c r="M4" s="183"/>
      <c r="N4" s="183"/>
      <c r="O4" s="183"/>
    </row>
    <row r="5" spans="2:15">
      <c r="B5" s="9"/>
      <c r="C5" s="14" t="s">
        <v>54</v>
      </c>
      <c r="D5" s="14" t="s">
        <v>55</v>
      </c>
      <c r="E5" s="14" t="s">
        <v>56</v>
      </c>
      <c r="F5" s="1" t="s">
        <v>57</v>
      </c>
      <c r="G5" s="1" t="s">
        <v>58</v>
      </c>
      <c r="I5" s="9"/>
      <c r="J5" s="14" t="s">
        <v>54</v>
      </c>
      <c r="K5" s="14" t="s">
        <v>55</v>
      </c>
      <c r="L5" s="14" t="s">
        <v>56</v>
      </c>
      <c r="M5" s="14" t="s">
        <v>59</v>
      </c>
      <c r="N5" s="1" t="s">
        <v>57</v>
      </c>
      <c r="O5" s="1" t="s">
        <v>58</v>
      </c>
    </row>
    <row r="6" spans="2:15">
      <c r="C6" s="19">
        <v>0</v>
      </c>
      <c r="D6">
        <v>6.66</v>
      </c>
      <c r="E6">
        <v>7.01</v>
      </c>
      <c r="F6">
        <v>7.8</v>
      </c>
      <c r="G6">
        <v>6.5</v>
      </c>
      <c r="J6" s="19">
        <v>0</v>
      </c>
      <c r="K6">
        <v>6.89</v>
      </c>
      <c r="L6">
        <v>6.98</v>
      </c>
      <c r="M6">
        <v>7.95</v>
      </c>
      <c r="N6">
        <v>7.8</v>
      </c>
      <c r="O6">
        <v>6.5</v>
      </c>
    </row>
    <row r="7" spans="2:15">
      <c r="C7" s="19">
        <v>2</v>
      </c>
      <c r="D7">
        <v>6.03</v>
      </c>
      <c r="E7">
        <v>7.06</v>
      </c>
      <c r="F7">
        <v>7.8</v>
      </c>
      <c r="G7">
        <v>6.5</v>
      </c>
      <c r="J7" s="19">
        <v>2</v>
      </c>
      <c r="K7">
        <v>6.7</v>
      </c>
      <c r="L7">
        <v>6.89</v>
      </c>
      <c r="M7">
        <v>7.93</v>
      </c>
      <c r="N7">
        <v>7.8</v>
      </c>
      <c r="O7">
        <v>6.5</v>
      </c>
    </row>
    <row r="8" spans="2:15">
      <c r="C8" s="19">
        <v>4</v>
      </c>
      <c r="D8">
        <v>6.1</v>
      </c>
      <c r="E8">
        <v>7.02</v>
      </c>
      <c r="F8">
        <v>7.8</v>
      </c>
      <c r="G8">
        <v>6.5</v>
      </c>
      <c r="J8" s="19">
        <v>4</v>
      </c>
      <c r="K8">
        <v>6.28</v>
      </c>
      <c r="L8">
        <v>7.03</v>
      </c>
      <c r="M8">
        <v>7.63</v>
      </c>
      <c r="N8">
        <v>7.8</v>
      </c>
      <c r="O8">
        <v>6.5</v>
      </c>
    </row>
    <row r="9" spans="2:15">
      <c r="C9" s="19">
        <v>6</v>
      </c>
      <c r="D9">
        <v>6.42</v>
      </c>
      <c r="E9">
        <v>7</v>
      </c>
      <c r="F9">
        <v>7.8</v>
      </c>
      <c r="G9">
        <v>6.5</v>
      </c>
      <c r="J9" s="19">
        <v>6</v>
      </c>
      <c r="K9">
        <v>6.7</v>
      </c>
      <c r="L9">
        <v>7.32</v>
      </c>
      <c r="M9">
        <v>7.42</v>
      </c>
      <c r="N9">
        <v>7.8</v>
      </c>
      <c r="O9">
        <v>6.5</v>
      </c>
    </row>
    <row r="10" spans="2:15">
      <c r="C10" s="19">
        <v>8</v>
      </c>
      <c r="D10">
        <v>6.74</v>
      </c>
      <c r="E10">
        <v>6.87</v>
      </c>
      <c r="F10">
        <v>7.8</v>
      </c>
      <c r="G10">
        <v>6.5</v>
      </c>
      <c r="J10" s="19">
        <v>8</v>
      </c>
      <c r="K10">
        <v>6.78</v>
      </c>
      <c r="L10">
        <v>6.87</v>
      </c>
      <c r="M10">
        <v>7.35</v>
      </c>
      <c r="N10">
        <v>7.8</v>
      </c>
      <c r="O10">
        <v>6.5</v>
      </c>
    </row>
    <row r="11" spans="2:15">
      <c r="C11" s="19">
        <v>10</v>
      </c>
      <c r="D11">
        <v>6.31</v>
      </c>
      <c r="E11">
        <v>7.13</v>
      </c>
      <c r="F11">
        <v>7.8</v>
      </c>
      <c r="G11">
        <v>6.5</v>
      </c>
      <c r="J11" s="19">
        <v>10</v>
      </c>
      <c r="K11">
        <v>6.9</v>
      </c>
      <c r="L11">
        <v>7.13</v>
      </c>
      <c r="M11">
        <v>7.48</v>
      </c>
      <c r="N11">
        <v>7.8</v>
      </c>
      <c r="O11">
        <v>6.5</v>
      </c>
    </row>
    <row r="12" spans="2:15">
      <c r="C12" s="19">
        <v>12</v>
      </c>
      <c r="D12">
        <v>6.71</v>
      </c>
      <c r="E12">
        <v>7.21</v>
      </c>
      <c r="F12">
        <v>7.8</v>
      </c>
      <c r="G12">
        <v>6.5</v>
      </c>
      <c r="J12" s="19">
        <v>12</v>
      </c>
      <c r="K12">
        <v>6.54</v>
      </c>
      <c r="L12">
        <v>7.19</v>
      </c>
      <c r="M12">
        <v>7.39</v>
      </c>
      <c r="N12">
        <v>7.8</v>
      </c>
      <c r="O12">
        <v>6.5</v>
      </c>
    </row>
    <row r="13" spans="2:15">
      <c r="C13" s="19">
        <v>14</v>
      </c>
      <c r="D13">
        <v>6.71</v>
      </c>
      <c r="E13">
        <v>7.08</v>
      </c>
      <c r="F13">
        <v>7.8</v>
      </c>
      <c r="G13">
        <v>6.5</v>
      </c>
      <c r="J13" s="19">
        <v>14</v>
      </c>
      <c r="K13">
        <v>6.73</v>
      </c>
      <c r="L13">
        <v>7.14</v>
      </c>
      <c r="M13">
        <v>7.22</v>
      </c>
      <c r="N13">
        <v>7.8</v>
      </c>
      <c r="O13">
        <v>6.5</v>
      </c>
    </row>
    <row r="14" spans="2:15">
      <c r="C14" s="19">
        <v>16</v>
      </c>
      <c r="D14">
        <v>6.99</v>
      </c>
      <c r="E14">
        <v>6.92</v>
      </c>
      <c r="F14">
        <v>7.8</v>
      </c>
      <c r="G14">
        <v>6.5</v>
      </c>
      <c r="J14" s="19">
        <v>16</v>
      </c>
      <c r="K14">
        <v>6.93</v>
      </c>
      <c r="L14">
        <v>7.13</v>
      </c>
      <c r="M14">
        <v>7.3</v>
      </c>
      <c r="N14">
        <v>7.8</v>
      </c>
      <c r="O14">
        <v>6.5</v>
      </c>
    </row>
    <row r="15" spans="2:15">
      <c r="C15" s="19">
        <v>18</v>
      </c>
      <c r="D15">
        <v>6.69</v>
      </c>
      <c r="E15">
        <v>6.91</v>
      </c>
      <c r="F15">
        <v>7.8</v>
      </c>
      <c r="G15">
        <v>6.5</v>
      </c>
      <c r="J15" s="19">
        <v>18</v>
      </c>
      <c r="K15">
        <v>6.8</v>
      </c>
      <c r="L15">
        <v>7.19</v>
      </c>
      <c r="M15">
        <v>7.19</v>
      </c>
      <c r="N15">
        <v>7.8</v>
      </c>
      <c r="O15">
        <v>6.5</v>
      </c>
    </row>
    <row r="16" spans="2:15">
      <c r="C16" s="19">
        <v>20</v>
      </c>
      <c r="D16">
        <v>6.69</v>
      </c>
      <c r="E16">
        <v>7.04</v>
      </c>
      <c r="F16">
        <v>7.8</v>
      </c>
      <c r="G16">
        <v>6.5</v>
      </c>
      <c r="J16" s="19">
        <v>20</v>
      </c>
      <c r="K16">
        <v>6.88</v>
      </c>
      <c r="L16">
        <v>7.15</v>
      </c>
      <c r="M16">
        <v>7.21</v>
      </c>
      <c r="N16">
        <v>7.8</v>
      </c>
      <c r="O16">
        <v>6.5</v>
      </c>
    </row>
    <row r="17" spans="3:15">
      <c r="C17" s="19">
        <v>22</v>
      </c>
      <c r="D17">
        <v>6.83</v>
      </c>
      <c r="E17">
        <v>6.98</v>
      </c>
      <c r="F17">
        <v>7.8</v>
      </c>
      <c r="G17">
        <v>6.5</v>
      </c>
      <c r="J17" s="19">
        <v>22</v>
      </c>
      <c r="K17">
        <v>6.8</v>
      </c>
      <c r="L17">
        <v>7.13</v>
      </c>
      <c r="M17">
        <v>7.11</v>
      </c>
      <c r="N17">
        <v>7.8</v>
      </c>
      <c r="O17">
        <v>6.5</v>
      </c>
    </row>
    <row r="18" spans="3:15">
      <c r="C18" s="19">
        <v>24</v>
      </c>
      <c r="D18">
        <v>6.78</v>
      </c>
      <c r="E18">
        <v>7.03</v>
      </c>
      <c r="F18">
        <v>7.8</v>
      </c>
      <c r="G18">
        <v>6.5</v>
      </c>
      <c r="J18" s="19">
        <v>24</v>
      </c>
      <c r="K18">
        <v>6.93</v>
      </c>
      <c r="L18">
        <v>7.17</v>
      </c>
      <c r="M18">
        <v>7.15</v>
      </c>
      <c r="N18">
        <v>7.8</v>
      </c>
      <c r="O18">
        <v>6.5</v>
      </c>
    </row>
    <row r="19" spans="3:15">
      <c r="C19" s="19">
        <v>26</v>
      </c>
      <c r="D19">
        <v>6.91</v>
      </c>
      <c r="E19">
        <v>7.07</v>
      </c>
      <c r="F19">
        <v>7.8</v>
      </c>
      <c r="G19">
        <v>6.5</v>
      </c>
      <c r="J19" s="19">
        <v>26</v>
      </c>
      <c r="K19">
        <v>6.81</v>
      </c>
      <c r="L19">
        <v>7.16</v>
      </c>
      <c r="M19">
        <v>7.3</v>
      </c>
      <c r="N19">
        <v>7.8</v>
      </c>
      <c r="O19">
        <v>6.5</v>
      </c>
    </row>
    <row r="21" spans="3:15">
      <c r="C21" t="s">
        <v>60</v>
      </c>
      <c r="D21" s="25">
        <f>AVERAGE(D6:D19)</f>
        <v>6.6121428571428575</v>
      </c>
      <c r="E21" s="25">
        <f>AVERAGE(E6:E19)</f>
        <v>7.0235714285714295</v>
      </c>
      <c r="J21" t="s">
        <v>60</v>
      </c>
      <c r="K21" s="25">
        <f>AVERAGE(K6:K19)</f>
        <v>6.7621428571428561</v>
      </c>
      <c r="L21" s="25">
        <f>AVERAGE(L6:L19)</f>
        <v>7.1057142857142859</v>
      </c>
      <c r="M21" s="25">
        <f>AVERAGE(M6:M19)</f>
        <v>7.4021428571428567</v>
      </c>
    </row>
  </sheetData>
  <mergeCells count="2">
    <mergeCell ref="C4:G4"/>
    <mergeCell ref="J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992E1-9690-9244-A855-77A68D99A9A9}">
  <dimension ref="B4:T25"/>
  <sheetViews>
    <sheetView workbookViewId="0">
      <selection sqref="A1:XFD1048576"/>
    </sheetView>
  </sheetViews>
  <sheetFormatPr baseColWidth="10" defaultRowHeight="16"/>
  <cols>
    <col min="3" max="3" width="6.83203125" customWidth="1"/>
    <col min="12" max="12" width="5.83203125" customWidth="1"/>
  </cols>
  <sheetData>
    <row r="4" spans="2:20">
      <c r="C4" s="184" t="s">
        <v>16</v>
      </c>
      <c r="D4" s="184"/>
      <c r="E4" s="184"/>
      <c r="F4" s="184"/>
      <c r="G4" s="184"/>
      <c r="H4" s="184"/>
      <c r="I4" s="184"/>
      <c r="L4" s="185" t="s">
        <v>1</v>
      </c>
      <c r="M4" s="185"/>
      <c r="N4" s="185"/>
      <c r="O4" s="185"/>
      <c r="P4" s="185"/>
      <c r="Q4" s="185"/>
      <c r="R4" s="185"/>
      <c r="S4" s="185"/>
      <c r="T4" s="185"/>
    </row>
    <row r="5" spans="2:20">
      <c r="B5" s="9"/>
      <c r="C5" s="14" t="s">
        <v>54</v>
      </c>
      <c r="D5" s="14" t="s">
        <v>55</v>
      </c>
      <c r="E5" s="14" t="s">
        <v>56</v>
      </c>
      <c r="F5" s="186" t="s">
        <v>61</v>
      </c>
      <c r="G5" s="186"/>
      <c r="H5" s="14" t="s">
        <v>62</v>
      </c>
      <c r="I5" s="14" t="s">
        <v>63</v>
      </c>
      <c r="K5" s="9"/>
      <c r="L5" s="14" t="s">
        <v>54</v>
      </c>
      <c r="M5" s="26" t="s">
        <v>55</v>
      </c>
      <c r="N5" s="14" t="s">
        <v>56</v>
      </c>
      <c r="O5" s="14" t="s">
        <v>59</v>
      </c>
      <c r="P5" s="186" t="s">
        <v>61</v>
      </c>
      <c r="Q5" s="186"/>
      <c r="R5" s="14" t="s">
        <v>62</v>
      </c>
      <c r="S5" s="14" t="s">
        <v>63</v>
      </c>
      <c r="T5" s="14" t="s">
        <v>64</v>
      </c>
    </row>
    <row r="6" spans="2:20">
      <c r="C6" s="19">
        <v>0</v>
      </c>
      <c r="D6" s="27">
        <v>27</v>
      </c>
      <c r="E6">
        <v>26</v>
      </c>
      <c r="F6">
        <v>20</v>
      </c>
      <c r="G6">
        <v>37</v>
      </c>
      <c r="H6" s="27">
        <v>29.4</v>
      </c>
      <c r="I6">
        <v>14</v>
      </c>
      <c r="L6" s="19">
        <v>0</v>
      </c>
      <c r="M6" s="27">
        <v>27</v>
      </c>
      <c r="N6">
        <v>26</v>
      </c>
      <c r="O6">
        <v>26.5</v>
      </c>
      <c r="P6">
        <v>20</v>
      </c>
      <c r="Q6">
        <v>37</v>
      </c>
      <c r="R6" s="27">
        <v>29.4</v>
      </c>
      <c r="S6">
        <v>14</v>
      </c>
      <c r="T6">
        <v>15</v>
      </c>
    </row>
    <row r="7" spans="2:20">
      <c r="C7" s="19">
        <v>2</v>
      </c>
      <c r="D7" s="28">
        <v>28.5</v>
      </c>
      <c r="E7">
        <v>26.5</v>
      </c>
      <c r="F7">
        <v>20</v>
      </c>
      <c r="G7">
        <v>37</v>
      </c>
      <c r="H7" s="27">
        <v>30.2</v>
      </c>
      <c r="I7">
        <v>13</v>
      </c>
      <c r="L7" s="19">
        <v>2</v>
      </c>
      <c r="M7" s="28">
        <v>28.5</v>
      </c>
      <c r="N7">
        <v>27</v>
      </c>
      <c r="O7">
        <v>26.5</v>
      </c>
      <c r="P7">
        <v>20</v>
      </c>
      <c r="Q7">
        <v>37</v>
      </c>
      <c r="R7" s="27">
        <v>30.2</v>
      </c>
      <c r="S7">
        <v>13</v>
      </c>
      <c r="T7">
        <v>14</v>
      </c>
    </row>
    <row r="8" spans="2:20">
      <c r="C8" s="19">
        <v>4</v>
      </c>
      <c r="D8" s="28">
        <v>26.5</v>
      </c>
      <c r="E8">
        <v>26.5</v>
      </c>
      <c r="F8">
        <v>20</v>
      </c>
      <c r="G8">
        <v>37</v>
      </c>
      <c r="H8" s="27">
        <v>28.1</v>
      </c>
      <c r="I8">
        <v>14</v>
      </c>
      <c r="L8" s="19">
        <v>4</v>
      </c>
      <c r="M8" s="28">
        <v>26.5</v>
      </c>
      <c r="N8">
        <v>27</v>
      </c>
      <c r="O8">
        <v>27</v>
      </c>
      <c r="P8">
        <v>20</v>
      </c>
      <c r="Q8">
        <v>37</v>
      </c>
      <c r="R8" s="27">
        <v>28.1</v>
      </c>
      <c r="S8">
        <v>14</v>
      </c>
      <c r="T8">
        <v>16</v>
      </c>
    </row>
    <row r="9" spans="2:20">
      <c r="C9" s="19">
        <v>6</v>
      </c>
      <c r="D9" s="27">
        <v>26</v>
      </c>
      <c r="E9">
        <v>26.5</v>
      </c>
      <c r="F9">
        <v>20</v>
      </c>
      <c r="G9">
        <v>37</v>
      </c>
      <c r="H9" s="27">
        <v>27.8</v>
      </c>
      <c r="I9">
        <v>11</v>
      </c>
      <c r="L9" s="19">
        <v>6</v>
      </c>
      <c r="M9" s="27">
        <v>26</v>
      </c>
      <c r="N9">
        <v>26.5</v>
      </c>
      <c r="O9">
        <v>26</v>
      </c>
      <c r="P9">
        <v>20</v>
      </c>
      <c r="Q9">
        <v>37</v>
      </c>
      <c r="R9" s="27">
        <v>27.8</v>
      </c>
      <c r="S9">
        <v>11</v>
      </c>
      <c r="T9">
        <v>15</v>
      </c>
    </row>
    <row r="10" spans="2:20">
      <c r="C10" s="19">
        <v>8</v>
      </c>
      <c r="D10" s="28">
        <v>28.5</v>
      </c>
      <c r="E10">
        <v>25.5</v>
      </c>
      <c r="F10">
        <v>20</v>
      </c>
      <c r="G10">
        <v>37</v>
      </c>
      <c r="H10" s="27">
        <v>31.8</v>
      </c>
      <c r="I10">
        <v>12</v>
      </c>
      <c r="L10" s="19">
        <v>8</v>
      </c>
      <c r="M10" s="28">
        <v>28.5</v>
      </c>
      <c r="N10">
        <v>26</v>
      </c>
      <c r="O10">
        <v>26.5</v>
      </c>
      <c r="P10">
        <v>20</v>
      </c>
      <c r="Q10">
        <v>37</v>
      </c>
      <c r="R10" s="27">
        <v>31.8</v>
      </c>
      <c r="S10">
        <v>12</v>
      </c>
      <c r="T10">
        <v>15.5</v>
      </c>
    </row>
    <row r="11" spans="2:20">
      <c r="C11" s="19">
        <v>10</v>
      </c>
      <c r="D11" s="28">
        <v>28.5</v>
      </c>
      <c r="E11">
        <v>26</v>
      </c>
      <c r="F11">
        <v>20</v>
      </c>
      <c r="G11">
        <v>37</v>
      </c>
      <c r="H11" s="27">
        <v>33.6</v>
      </c>
      <c r="I11">
        <v>11</v>
      </c>
      <c r="L11" s="19">
        <v>10</v>
      </c>
      <c r="M11" s="28">
        <v>28.5</v>
      </c>
      <c r="N11">
        <v>26</v>
      </c>
      <c r="O11">
        <v>26</v>
      </c>
      <c r="P11">
        <v>20</v>
      </c>
      <c r="Q11">
        <v>37</v>
      </c>
      <c r="R11" s="27">
        <v>33.6</v>
      </c>
      <c r="S11">
        <v>11</v>
      </c>
      <c r="T11">
        <v>14.5</v>
      </c>
    </row>
    <row r="12" spans="2:20">
      <c r="C12" s="19">
        <v>12</v>
      </c>
      <c r="D12" s="28">
        <v>27.5</v>
      </c>
      <c r="E12">
        <v>26</v>
      </c>
      <c r="F12">
        <v>20</v>
      </c>
      <c r="G12">
        <v>37</v>
      </c>
      <c r="H12" s="27">
        <v>28.8</v>
      </c>
      <c r="I12">
        <v>16</v>
      </c>
      <c r="L12" s="19">
        <v>12</v>
      </c>
      <c r="M12" s="28">
        <v>27.5</v>
      </c>
      <c r="N12">
        <v>26.5</v>
      </c>
      <c r="O12">
        <v>26.5</v>
      </c>
      <c r="P12">
        <v>20</v>
      </c>
      <c r="Q12">
        <v>37</v>
      </c>
      <c r="R12" s="27">
        <v>28.8</v>
      </c>
      <c r="S12">
        <v>16</v>
      </c>
      <c r="T12">
        <v>14</v>
      </c>
    </row>
    <row r="13" spans="2:20">
      <c r="C13" s="19">
        <v>14</v>
      </c>
      <c r="D13" s="27">
        <v>29</v>
      </c>
      <c r="E13">
        <v>26</v>
      </c>
      <c r="F13">
        <v>20</v>
      </c>
      <c r="G13">
        <v>37</v>
      </c>
      <c r="H13" s="27">
        <v>33.1</v>
      </c>
      <c r="I13">
        <v>15</v>
      </c>
      <c r="L13" s="19">
        <v>14</v>
      </c>
      <c r="M13" s="27">
        <v>29</v>
      </c>
      <c r="N13">
        <v>26</v>
      </c>
      <c r="O13">
        <v>26</v>
      </c>
      <c r="P13">
        <v>20</v>
      </c>
      <c r="Q13">
        <v>37</v>
      </c>
      <c r="R13" s="27">
        <v>33.1</v>
      </c>
      <c r="S13">
        <v>15</v>
      </c>
      <c r="T13">
        <v>13</v>
      </c>
    </row>
    <row r="14" spans="2:20">
      <c r="C14" s="19">
        <v>16</v>
      </c>
      <c r="D14" s="27">
        <v>28</v>
      </c>
      <c r="E14">
        <v>26</v>
      </c>
      <c r="F14">
        <v>20</v>
      </c>
      <c r="G14">
        <v>37</v>
      </c>
      <c r="H14" s="27">
        <v>26.5</v>
      </c>
      <c r="I14">
        <v>16</v>
      </c>
      <c r="L14" s="19">
        <v>16</v>
      </c>
      <c r="M14" s="27">
        <v>28</v>
      </c>
      <c r="N14">
        <v>26</v>
      </c>
      <c r="O14">
        <v>26</v>
      </c>
      <c r="P14">
        <v>20</v>
      </c>
      <c r="Q14">
        <v>37</v>
      </c>
      <c r="R14" s="27">
        <v>26.5</v>
      </c>
      <c r="S14">
        <v>16</v>
      </c>
      <c r="T14">
        <v>12</v>
      </c>
    </row>
    <row r="15" spans="2:20">
      <c r="C15" s="19">
        <v>18</v>
      </c>
      <c r="D15" s="27">
        <v>28</v>
      </c>
      <c r="E15">
        <v>26</v>
      </c>
      <c r="F15">
        <v>20</v>
      </c>
      <c r="G15">
        <v>37</v>
      </c>
      <c r="H15" s="27">
        <v>27.9</v>
      </c>
      <c r="I15">
        <v>16</v>
      </c>
      <c r="L15" s="19">
        <v>18</v>
      </c>
      <c r="M15" s="27">
        <v>28</v>
      </c>
      <c r="N15">
        <v>26</v>
      </c>
      <c r="O15">
        <v>25.5</v>
      </c>
      <c r="P15">
        <v>20</v>
      </c>
      <c r="Q15">
        <v>37</v>
      </c>
      <c r="R15" s="27">
        <v>27.9</v>
      </c>
      <c r="S15">
        <v>16</v>
      </c>
      <c r="T15">
        <v>13</v>
      </c>
    </row>
    <row r="16" spans="2:20">
      <c r="C16" s="19">
        <v>20</v>
      </c>
      <c r="D16" s="28">
        <v>28.5</v>
      </c>
      <c r="E16">
        <v>26.5</v>
      </c>
      <c r="F16">
        <v>20</v>
      </c>
      <c r="G16">
        <v>37</v>
      </c>
      <c r="H16" s="27">
        <v>30.8</v>
      </c>
      <c r="I16">
        <v>14</v>
      </c>
      <c r="L16" s="19">
        <v>20</v>
      </c>
      <c r="M16" s="28">
        <v>28.5</v>
      </c>
      <c r="N16">
        <v>26.5</v>
      </c>
      <c r="O16">
        <v>25</v>
      </c>
      <c r="P16">
        <v>20</v>
      </c>
      <c r="Q16">
        <v>37</v>
      </c>
      <c r="R16" s="27">
        <v>30.8</v>
      </c>
      <c r="S16">
        <v>14</v>
      </c>
      <c r="T16">
        <v>13.5</v>
      </c>
    </row>
    <row r="17" spans="2:20">
      <c r="C17" s="19">
        <v>22</v>
      </c>
      <c r="D17" s="27">
        <v>28</v>
      </c>
      <c r="E17">
        <v>26.5</v>
      </c>
      <c r="F17">
        <v>20</v>
      </c>
      <c r="G17">
        <v>37</v>
      </c>
      <c r="H17" s="27">
        <v>29.4</v>
      </c>
      <c r="I17">
        <v>16</v>
      </c>
      <c r="L17" s="19">
        <v>22</v>
      </c>
      <c r="M17" s="27">
        <v>28</v>
      </c>
      <c r="N17">
        <v>26.5</v>
      </c>
      <c r="O17">
        <v>25</v>
      </c>
      <c r="P17">
        <v>20</v>
      </c>
      <c r="Q17">
        <v>37</v>
      </c>
      <c r="R17" s="27">
        <v>29.4</v>
      </c>
      <c r="S17">
        <v>16</v>
      </c>
      <c r="T17">
        <v>12.5</v>
      </c>
    </row>
    <row r="18" spans="2:20">
      <c r="C18" s="19">
        <v>24</v>
      </c>
      <c r="D18" s="28">
        <v>27</v>
      </c>
      <c r="E18">
        <v>26</v>
      </c>
      <c r="F18">
        <v>20</v>
      </c>
      <c r="G18">
        <v>37</v>
      </c>
      <c r="H18" s="27">
        <v>28.2</v>
      </c>
      <c r="I18">
        <v>13</v>
      </c>
      <c r="L18" s="19">
        <v>24</v>
      </c>
      <c r="M18" s="28">
        <v>27</v>
      </c>
      <c r="N18">
        <v>26</v>
      </c>
      <c r="O18">
        <v>24.5</v>
      </c>
      <c r="P18">
        <v>20</v>
      </c>
      <c r="Q18">
        <v>37</v>
      </c>
      <c r="R18" s="27">
        <v>28.2</v>
      </c>
      <c r="S18">
        <v>13</v>
      </c>
      <c r="T18">
        <v>13</v>
      </c>
    </row>
    <row r="19" spans="2:20">
      <c r="C19" s="19">
        <v>26</v>
      </c>
      <c r="D19" s="28">
        <v>27</v>
      </c>
      <c r="E19">
        <v>26.5</v>
      </c>
      <c r="F19">
        <v>20</v>
      </c>
      <c r="G19">
        <v>37</v>
      </c>
      <c r="H19" s="27">
        <v>26.9</v>
      </c>
      <c r="I19">
        <v>13</v>
      </c>
      <c r="L19" s="19">
        <v>26</v>
      </c>
      <c r="M19" s="28">
        <v>27</v>
      </c>
      <c r="N19">
        <v>26.5</v>
      </c>
      <c r="O19">
        <v>24</v>
      </c>
      <c r="P19">
        <v>20</v>
      </c>
      <c r="Q19">
        <v>37</v>
      </c>
      <c r="R19" s="27">
        <v>26.9</v>
      </c>
      <c r="S19">
        <v>13</v>
      </c>
      <c r="T19">
        <v>13</v>
      </c>
    </row>
    <row r="20" spans="2:20">
      <c r="D20" s="27"/>
      <c r="H20" s="27"/>
      <c r="M20" s="27"/>
      <c r="R20" s="27"/>
    </row>
    <row r="21" spans="2:20">
      <c r="B21" t="s">
        <v>60</v>
      </c>
      <c r="D21" s="25">
        <f>AVERAGE(D6:D19)</f>
        <v>27.714285714285715</v>
      </c>
      <c r="E21" s="25">
        <f>AVERAGE(E6:E19)</f>
        <v>26.178571428571427</v>
      </c>
      <c r="H21" s="27"/>
      <c r="L21" t="s">
        <v>60</v>
      </c>
      <c r="M21" s="25">
        <f>AVERAGE(M6:M19)</f>
        <v>27.714285714285715</v>
      </c>
      <c r="N21" s="25">
        <f>AVERAGE(N6:N19)</f>
        <v>26.321428571428573</v>
      </c>
      <c r="O21" s="25">
        <f>AVERAGE(O6:O19)</f>
        <v>25.785714285714285</v>
      </c>
      <c r="R21" s="27"/>
    </row>
    <row r="22" spans="2:20">
      <c r="D22" s="27"/>
      <c r="H22" s="27"/>
      <c r="M22" s="27"/>
      <c r="R22" s="27"/>
    </row>
    <row r="24" spans="2:20">
      <c r="E24" t="s">
        <v>65</v>
      </c>
    </row>
    <row r="25" spans="2:20">
      <c r="E25" t="s">
        <v>66</v>
      </c>
    </row>
  </sheetData>
  <mergeCells count="4">
    <mergeCell ref="C4:I4"/>
    <mergeCell ref="L4:T4"/>
    <mergeCell ref="F5:G5"/>
    <mergeCell ref="P5:Q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2559C-A66A-E04A-9380-CDB1300EF8A1}">
  <dimension ref="A4:O21"/>
  <sheetViews>
    <sheetView workbookViewId="0">
      <selection sqref="A1:XFD1048576"/>
    </sheetView>
  </sheetViews>
  <sheetFormatPr baseColWidth="10" defaultRowHeight="16"/>
  <cols>
    <col min="2" max="2" width="9" customWidth="1"/>
    <col min="10" max="10" width="5" customWidth="1"/>
    <col min="11" max="13" width="12.33203125" bestFit="1" customWidth="1"/>
  </cols>
  <sheetData>
    <row r="4" spans="2:15">
      <c r="B4" s="187" t="s">
        <v>16</v>
      </c>
      <c r="C4" s="187"/>
      <c r="D4" s="187"/>
      <c r="E4" s="187"/>
      <c r="F4" s="187"/>
      <c r="J4" s="183" t="s">
        <v>1</v>
      </c>
      <c r="K4" s="183"/>
      <c r="L4" s="183"/>
      <c r="M4" s="183"/>
      <c r="N4" s="183"/>
      <c r="O4" s="183"/>
    </row>
    <row r="5" spans="2:15">
      <c r="B5" s="14" t="s">
        <v>54</v>
      </c>
      <c r="C5" s="14" t="s">
        <v>55</v>
      </c>
      <c r="D5" s="14" t="s">
        <v>56</v>
      </c>
      <c r="E5" s="14" t="s">
        <v>58</v>
      </c>
      <c r="F5" s="14" t="s">
        <v>57</v>
      </c>
      <c r="I5" s="9"/>
      <c r="J5" s="14" t="s">
        <v>54</v>
      </c>
      <c r="K5" s="14" t="s">
        <v>55</v>
      </c>
      <c r="L5" s="14" t="s">
        <v>56</v>
      </c>
      <c r="M5" s="14" t="s">
        <v>59</v>
      </c>
      <c r="N5" s="14" t="s">
        <v>58</v>
      </c>
      <c r="O5" s="14" t="s">
        <v>57</v>
      </c>
    </row>
    <row r="6" spans="2:15">
      <c r="B6" s="19">
        <v>0</v>
      </c>
      <c r="C6">
        <v>-213.5</v>
      </c>
      <c r="D6">
        <v>-203.7</v>
      </c>
      <c r="E6">
        <v>-350</v>
      </c>
      <c r="F6">
        <v>-220</v>
      </c>
      <c r="J6" s="19">
        <v>0</v>
      </c>
      <c r="K6">
        <v>-157.5</v>
      </c>
      <c r="L6">
        <v>-223.7</v>
      </c>
      <c r="M6">
        <v>-135.69999999999999</v>
      </c>
      <c r="N6">
        <v>-350</v>
      </c>
      <c r="O6">
        <v>-220</v>
      </c>
    </row>
    <row r="7" spans="2:15">
      <c r="B7" s="19">
        <v>2</v>
      </c>
      <c r="C7">
        <v>-213.3</v>
      </c>
      <c r="D7">
        <v>-199.7</v>
      </c>
      <c r="E7">
        <v>-350</v>
      </c>
      <c r="F7">
        <v>-220</v>
      </c>
      <c r="J7" s="19">
        <v>2</v>
      </c>
      <c r="K7">
        <v>-164.2</v>
      </c>
      <c r="L7">
        <v>-159.69999999999999</v>
      </c>
      <c r="M7">
        <v>-140.19999999999999</v>
      </c>
      <c r="N7">
        <v>-350</v>
      </c>
      <c r="O7">
        <v>-220</v>
      </c>
    </row>
    <row r="8" spans="2:15">
      <c r="B8" s="19">
        <v>4</v>
      </c>
      <c r="C8">
        <v>-215.8</v>
      </c>
      <c r="D8">
        <v>-187.1</v>
      </c>
      <c r="E8">
        <v>-350</v>
      </c>
      <c r="F8">
        <v>-220</v>
      </c>
      <c r="J8" s="19">
        <v>4</v>
      </c>
      <c r="K8">
        <v>-146.4</v>
      </c>
      <c r="L8">
        <v>-187.1</v>
      </c>
      <c r="M8">
        <v>-137.9</v>
      </c>
      <c r="N8">
        <v>-350</v>
      </c>
      <c r="O8">
        <v>-220</v>
      </c>
    </row>
    <row r="9" spans="2:15">
      <c r="B9" s="19">
        <v>6</v>
      </c>
      <c r="C9">
        <v>-221.6</v>
      </c>
      <c r="D9">
        <v>-166.6</v>
      </c>
      <c r="E9">
        <v>-350</v>
      </c>
      <c r="F9">
        <v>-220</v>
      </c>
      <c r="J9" s="19">
        <v>6</v>
      </c>
      <c r="K9">
        <v>-165.5</v>
      </c>
      <c r="L9">
        <v>-198</v>
      </c>
      <c r="M9">
        <v>-152</v>
      </c>
      <c r="N9">
        <v>-350</v>
      </c>
      <c r="O9">
        <v>-220</v>
      </c>
    </row>
    <row r="10" spans="2:15">
      <c r="B10" s="19">
        <v>8</v>
      </c>
      <c r="C10">
        <v>-220.7</v>
      </c>
      <c r="D10">
        <v>-178.8</v>
      </c>
      <c r="E10">
        <v>-350</v>
      </c>
      <c r="F10">
        <v>-220</v>
      </c>
      <c r="J10" s="19">
        <v>8</v>
      </c>
      <c r="K10">
        <v>-210.2</v>
      </c>
      <c r="L10">
        <v>-160</v>
      </c>
      <c r="M10">
        <v>-165.9</v>
      </c>
      <c r="N10">
        <v>-350</v>
      </c>
      <c r="O10">
        <v>-220</v>
      </c>
    </row>
    <row r="11" spans="2:15">
      <c r="B11" s="19">
        <v>10</v>
      </c>
      <c r="C11">
        <v>-221.3</v>
      </c>
      <c r="D11">
        <v>-163.4</v>
      </c>
      <c r="E11">
        <v>-350</v>
      </c>
      <c r="F11">
        <v>-220</v>
      </c>
      <c r="J11" s="19">
        <v>10</v>
      </c>
      <c r="K11">
        <v>-190.1</v>
      </c>
      <c r="L11">
        <v>-181.1</v>
      </c>
      <c r="M11">
        <v>-149.9</v>
      </c>
      <c r="N11">
        <v>-350</v>
      </c>
      <c r="O11">
        <v>-220</v>
      </c>
    </row>
    <row r="12" spans="2:15">
      <c r="B12" s="19">
        <v>12</v>
      </c>
      <c r="C12">
        <v>-215.9</v>
      </c>
      <c r="D12">
        <v>-189.2</v>
      </c>
      <c r="E12">
        <v>-350</v>
      </c>
      <c r="F12">
        <v>-220</v>
      </c>
      <c r="J12" s="19">
        <v>12</v>
      </c>
      <c r="K12">
        <v>-198.3</v>
      </c>
      <c r="L12">
        <v>-237.3</v>
      </c>
      <c r="M12">
        <v>-167.1</v>
      </c>
      <c r="N12">
        <v>-350</v>
      </c>
      <c r="O12">
        <v>-220</v>
      </c>
    </row>
    <row r="13" spans="2:15">
      <c r="B13" s="19">
        <v>14</v>
      </c>
      <c r="C13">
        <v>-226.1</v>
      </c>
      <c r="D13">
        <v>-210.1</v>
      </c>
      <c r="E13">
        <v>-350</v>
      </c>
      <c r="F13">
        <v>-220</v>
      </c>
      <c r="J13" s="19">
        <v>14</v>
      </c>
      <c r="K13">
        <v>-193.4</v>
      </c>
      <c r="L13">
        <v>-252.7</v>
      </c>
      <c r="M13">
        <v>-196.2</v>
      </c>
      <c r="N13">
        <v>-350</v>
      </c>
      <c r="O13">
        <v>-220</v>
      </c>
    </row>
    <row r="14" spans="2:15">
      <c r="B14" s="19">
        <v>16</v>
      </c>
      <c r="C14">
        <v>-207.3</v>
      </c>
      <c r="D14">
        <v>-258</v>
      </c>
      <c r="E14">
        <v>-350</v>
      </c>
      <c r="F14">
        <v>-220</v>
      </c>
      <c r="J14" s="19">
        <v>16</v>
      </c>
      <c r="K14">
        <v>-215.8</v>
      </c>
      <c r="L14">
        <v>-288.60000000000002</v>
      </c>
      <c r="M14">
        <v>-204.1</v>
      </c>
      <c r="N14">
        <v>-350</v>
      </c>
      <c r="O14">
        <v>-220</v>
      </c>
    </row>
    <row r="15" spans="2:15">
      <c r="B15" s="19">
        <v>18</v>
      </c>
      <c r="C15">
        <v>-220.2</v>
      </c>
      <c r="D15">
        <v>-250.2</v>
      </c>
      <c r="E15">
        <v>-350</v>
      </c>
      <c r="F15">
        <v>-220</v>
      </c>
      <c r="J15" s="19">
        <v>18</v>
      </c>
      <c r="K15">
        <v>-169.3</v>
      </c>
      <c r="L15">
        <v>-293.5</v>
      </c>
      <c r="M15">
        <v>-210</v>
      </c>
      <c r="N15">
        <v>-350</v>
      </c>
      <c r="O15">
        <v>-220</v>
      </c>
    </row>
    <row r="16" spans="2:15">
      <c r="B16" s="19">
        <v>20</v>
      </c>
      <c r="C16">
        <v>-216.6</v>
      </c>
      <c r="D16">
        <v>-247.1</v>
      </c>
      <c r="E16">
        <v>-350</v>
      </c>
      <c r="F16">
        <v>-220</v>
      </c>
      <c r="J16" s="19">
        <v>20</v>
      </c>
      <c r="K16">
        <v>-185</v>
      </c>
      <c r="L16">
        <v>-290.10000000000002</v>
      </c>
      <c r="M16">
        <v>-225</v>
      </c>
      <c r="N16">
        <v>-350</v>
      </c>
      <c r="O16">
        <v>-220</v>
      </c>
    </row>
    <row r="17" spans="1:15">
      <c r="B17" s="19">
        <v>22</v>
      </c>
      <c r="C17">
        <v>-227.4</v>
      </c>
      <c r="D17">
        <v>-253.2</v>
      </c>
      <c r="E17">
        <v>-350</v>
      </c>
      <c r="F17">
        <v>-220</v>
      </c>
      <c r="J17" s="19">
        <v>22</v>
      </c>
      <c r="K17">
        <v>-113.3</v>
      </c>
      <c r="L17">
        <v>-294.7</v>
      </c>
      <c r="M17">
        <v>-229.3</v>
      </c>
      <c r="N17">
        <v>-350</v>
      </c>
      <c r="O17">
        <v>-220</v>
      </c>
    </row>
    <row r="18" spans="1:15">
      <c r="B18" s="19">
        <v>24</v>
      </c>
      <c r="C18">
        <v>-208.7</v>
      </c>
      <c r="D18">
        <v>-241.5</v>
      </c>
      <c r="E18">
        <v>-350</v>
      </c>
      <c r="F18">
        <v>-220</v>
      </c>
      <c r="J18" s="19">
        <v>24</v>
      </c>
      <c r="K18">
        <v>-176.3</v>
      </c>
      <c r="L18">
        <v>-290.2</v>
      </c>
      <c r="M18">
        <v>-220.1</v>
      </c>
      <c r="N18">
        <v>-350</v>
      </c>
      <c r="O18">
        <v>-220</v>
      </c>
    </row>
    <row r="19" spans="1:15">
      <c r="B19" s="19">
        <v>26</v>
      </c>
      <c r="C19">
        <v>-263.2</v>
      </c>
      <c r="D19">
        <v>-238.3</v>
      </c>
      <c r="E19">
        <v>-350</v>
      </c>
      <c r="F19">
        <v>-220</v>
      </c>
      <c r="J19" s="19">
        <v>26</v>
      </c>
      <c r="K19">
        <v>-191.1</v>
      </c>
      <c r="L19">
        <v>-293.5</v>
      </c>
      <c r="M19">
        <v>-215.4</v>
      </c>
      <c r="N19">
        <v>-350</v>
      </c>
      <c r="O19">
        <v>-220</v>
      </c>
    </row>
    <row r="21" spans="1:15">
      <c r="A21" t="s">
        <v>60</v>
      </c>
      <c r="B21" s="25">
        <f>AVERAGE(C6:C19)</f>
        <v>-220.82857142857139</v>
      </c>
      <c r="C21">
        <f>AVERAGE(D6:D19)</f>
        <v>-213.35</v>
      </c>
      <c r="D21" s="25"/>
      <c r="J21" t="s">
        <v>60</v>
      </c>
      <c r="K21" s="25">
        <f>AVERAGE(K6:K19)</f>
        <v>-176.8857142857143</v>
      </c>
      <c r="L21" s="25">
        <f>AVERAGE(L6:L19)</f>
        <v>-239.29999999999995</v>
      </c>
      <c r="M21" s="25">
        <f>AVERAGE(M6:M19)</f>
        <v>-182.05714285714285</v>
      </c>
    </row>
  </sheetData>
  <mergeCells count="2">
    <mergeCell ref="B4:F4"/>
    <mergeCell ref="J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9A845-9F47-624D-9C93-D6862851DF9A}">
  <dimension ref="B3:O20"/>
  <sheetViews>
    <sheetView workbookViewId="0">
      <selection sqref="A1:XFD1048576"/>
    </sheetView>
  </sheetViews>
  <sheetFormatPr baseColWidth="10" defaultRowHeight="16"/>
  <cols>
    <col min="2" max="2" width="4.83203125" customWidth="1"/>
    <col min="10" max="10" width="5.1640625" customWidth="1"/>
  </cols>
  <sheetData>
    <row r="3" spans="2:15">
      <c r="B3" s="188" t="s">
        <v>67</v>
      </c>
      <c r="C3" s="188"/>
      <c r="D3" s="188"/>
      <c r="J3" s="189" t="s">
        <v>68</v>
      </c>
      <c r="K3" s="189"/>
      <c r="L3" s="189"/>
      <c r="M3" s="189"/>
    </row>
    <row r="4" spans="2:15">
      <c r="B4" s="14" t="s">
        <v>54</v>
      </c>
      <c r="C4" s="26" t="s">
        <v>55</v>
      </c>
      <c r="D4" s="14" t="s">
        <v>56</v>
      </c>
      <c r="I4" s="9"/>
      <c r="J4" s="14" t="s">
        <v>54</v>
      </c>
      <c r="K4" s="26" t="s">
        <v>55</v>
      </c>
      <c r="L4" s="14" t="s">
        <v>56</v>
      </c>
      <c r="M4" s="14" t="s">
        <v>59</v>
      </c>
    </row>
    <row r="5" spans="2:15">
      <c r="B5" s="19">
        <v>0</v>
      </c>
      <c r="C5">
        <v>1471</v>
      </c>
      <c r="D5">
        <v>2730</v>
      </c>
      <c r="J5" s="19">
        <v>0</v>
      </c>
      <c r="K5">
        <v>1283</v>
      </c>
      <c r="L5">
        <v>2660</v>
      </c>
      <c r="M5">
        <v>3410</v>
      </c>
      <c r="N5">
        <v>2250</v>
      </c>
      <c r="O5">
        <v>1900</v>
      </c>
    </row>
    <row r="6" spans="2:15">
      <c r="B6" s="19">
        <v>2</v>
      </c>
      <c r="C6">
        <v>1110</v>
      </c>
      <c r="D6">
        <v>1032</v>
      </c>
      <c r="J6" s="19">
        <v>2</v>
      </c>
      <c r="K6">
        <v>1481</v>
      </c>
      <c r="L6">
        <v>2330</v>
      </c>
      <c r="M6">
        <v>1092</v>
      </c>
      <c r="N6">
        <v>2250</v>
      </c>
      <c r="O6">
        <v>1900</v>
      </c>
    </row>
    <row r="7" spans="2:15">
      <c r="B7" s="19">
        <v>4</v>
      </c>
      <c r="C7">
        <v>1081</v>
      </c>
      <c r="D7">
        <v>937</v>
      </c>
      <c r="J7" s="19">
        <v>4</v>
      </c>
      <c r="K7">
        <v>1187</v>
      </c>
      <c r="L7">
        <v>2290</v>
      </c>
      <c r="M7">
        <v>3610</v>
      </c>
      <c r="N7">
        <v>2250</v>
      </c>
      <c r="O7">
        <v>1900</v>
      </c>
    </row>
    <row r="8" spans="2:15">
      <c r="B8" s="19">
        <v>6</v>
      </c>
      <c r="C8">
        <v>1163</v>
      </c>
      <c r="D8">
        <v>959</v>
      </c>
      <c r="J8" s="19">
        <v>6</v>
      </c>
      <c r="K8">
        <v>1093</v>
      </c>
      <c r="L8">
        <v>1635</v>
      </c>
      <c r="M8">
        <v>3720</v>
      </c>
      <c r="N8">
        <v>2250</v>
      </c>
      <c r="O8">
        <v>1900</v>
      </c>
    </row>
    <row r="9" spans="2:15">
      <c r="B9" s="19">
        <v>8</v>
      </c>
      <c r="C9">
        <v>1403</v>
      </c>
      <c r="D9">
        <v>989</v>
      </c>
      <c r="J9" s="19">
        <v>8</v>
      </c>
      <c r="K9">
        <v>1099</v>
      </c>
      <c r="L9">
        <v>2400</v>
      </c>
      <c r="M9">
        <v>3870</v>
      </c>
      <c r="N9">
        <v>2250</v>
      </c>
      <c r="O9">
        <v>1900</v>
      </c>
    </row>
    <row r="10" spans="2:15">
      <c r="B10" s="19">
        <v>10</v>
      </c>
      <c r="C10">
        <v>1380</v>
      </c>
      <c r="D10">
        <v>994</v>
      </c>
      <c r="J10" s="19">
        <v>10</v>
      </c>
      <c r="K10">
        <v>1110</v>
      </c>
      <c r="L10">
        <v>1593</v>
      </c>
      <c r="M10">
        <v>3750</v>
      </c>
      <c r="N10">
        <v>2250</v>
      </c>
      <c r="O10">
        <v>1900</v>
      </c>
    </row>
    <row r="11" spans="2:15">
      <c r="B11" s="19">
        <v>12</v>
      </c>
      <c r="C11">
        <v>1415</v>
      </c>
      <c r="D11">
        <v>1043</v>
      </c>
      <c r="J11" s="19">
        <v>12</v>
      </c>
      <c r="K11">
        <v>1204</v>
      </c>
      <c r="L11">
        <v>1668</v>
      </c>
      <c r="M11">
        <v>3780</v>
      </c>
      <c r="N11">
        <v>2250</v>
      </c>
      <c r="O11">
        <v>1900</v>
      </c>
    </row>
    <row r="12" spans="2:15">
      <c r="B12" s="19">
        <v>14</v>
      </c>
      <c r="C12">
        <v>1376</v>
      </c>
      <c r="D12">
        <v>990</v>
      </c>
      <c r="J12" s="19">
        <v>14</v>
      </c>
      <c r="K12">
        <v>1251</v>
      </c>
      <c r="L12">
        <v>2300</v>
      </c>
      <c r="M12">
        <v>3773</v>
      </c>
      <c r="N12">
        <v>2250</v>
      </c>
      <c r="O12">
        <v>1900</v>
      </c>
    </row>
    <row r="13" spans="2:15">
      <c r="B13" s="19">
        <v>16</v>
      </c>
      <c r="C13">
        <v>1386</v>
      </c>
      <c r="D13">
        <v>1042</v>
      </c>
      <c r="J13" s="19">
        <v>16</v>
      </c>
      <c r="K13">
        <v>1308</v>
      </c>
      <c r="L13">
        <v>2370</v>
      </c>
      <c r="M13">
        <v>3780</v>
      </c>
      <c r="N13">
        <v>2250</v>
      </c>
      <c r="O13">
        <v>1900</v>
      </c>
    </row>
    <row r="14" spans="2:15">
      <c r="B14" s="19">
        <v>18</v>
      </c>
      <c r="C14">
        <v>1430</v>
      </c>
      <c r="D14">
        <v>1072</v>
      </c>
      <c r="J14" s="19">
        <v>18</v>
      </c>
      <c r="K14">
        <v>1435</v>
      </c>
      <c r="L14">
        <v>2290</v>
      </c>
      <c r="M14">
        <v>3792</v>
      </c>
      <c r="N14">
        <v>2250</v>
      </c>
      <c r="O14">
        <v>1900</v>
      </c>
    </row>
    <row r="15" spans="2:15">
      <c r="B15" s="19">
        <v>20</v>
      </c>
      <c r="C15">
        <v>1437</v>
      </c>
      <c r="D15">
        <v>1085</v>
      </c>
      <c r="J15" s="19">
        <v>20</v>
      </c>
      <c r="K15">
        <v>1519</v>
      </c>
      <c r="L15">
        <v>2355</v>
      </c>
      <c r="M15">
        <v>3790</v>
      </c>
      <c r="N15">
        <v>2250</v>
      </c>
      <c r="O15">
        <v>1900</v>
      </c>
    </row>
    <row r="16" spans="2:15">
      <c r="B16" s="19">
        <v>22</v>
      </c>
      <c r="C16">
        <v>1471</v>
      </c>
      <c r="D16">
        <v>1068</v>
      </c>
      <c r="J16" s="19">
        <v>22</v>
      </c>
      <c r="K16">
        <v>1504</v>
      </c>
      <c r="L16">
        <v>2285</v>
      </c>
      <c r="M16">
        <v>3822</v>
      </c>
      <c r="N16">
        <v>2250</v>
      </c>
      <c r="O16">
        <v>1900</v>
      </c>
    </row>
    <row r="17" spans="2:15">
      <c r="B17" s="19">
        <v>24</v>
      </c>
      <c r="C17">
        <v>1519</v>
      </c>
      <c r="D17">
        <v>1075</v>
      </c>
      <c r="J17" s="19">
        <v>24</v>
      </c>
      <c r="K17">
        <v>1477</v>
      </c>
      <c r="L17">
        <v>2365</v>
      </c>
      <c r="M17">
        <v>3830</v>
      </c>
      <c r="N17">
        <v>2250</v>
      </c>
      <c r="O17">
        <v>1900</v>
      </c>
    </row>
    <row r="18" spans="2:15">
      <c r="B18" s="19">
        <v>26</v>
      </c>
      <c r="C18">
        <v>1547</v>
      </c>
      <c r="D18">
        <v>1088</v>
      </c>
      <c r="J18" s="19">
        <v>26</v>
      </c>
      <c r="K18">
        <v>1529</v>
      </c>
      <c r="L18">
        <v>2370</v>
      </c>
      <c r="M18">
        <v>3855</v>
      </c>
      <c r="N18">
        <v>2250</v>
      </c>
      <c r="O18">
        <v>1900</v>
      </c>
    </row>
    <row r="20" spans="2:15">
      <c r="B20" t="s">
        <v>60</v>
      </c>
      <c r="C20" s="25">
        <f>AVERAGE(C5:C18)</f>
        <v>1370.6428571428571</v>
      </c>
      <c r="D20" s="25">
        <f>AVERAGE(D5:D18)</f>
        <v>1150.2857142857142</v>
      </c>
      <c r="K20" s="27">
        <f>AVERAGE(K5:K18)</f>
        <v>1320</v>
      </c>
      <c r="L20" s="25">
        <f>AVERAGE(L5:L18)</f>
        <v>2207.9285714285716</v>
      </c>
      <c r="M20" s="25">
        <f>AVERAGE(M5:M18)</f>
        <v>3562.4285714285716</v>
      </c>
    </row>
  </sheetData>
  <mergeCells count="2">
    <mergeCell ref="B3:D3"/>
    <mergeCell ref="J3:M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A8D5-F0AB-5747-9099-303BD834C5EA}">
  <dimension ref="A2:R35"/>
  <sheetViews>
    <sheetView workbookViewId="0">
      <selection sqref="A1:XFD1048576"/>
    </sheetView>
  </sheetViews>
  <sheetFormatPr baseColWidth="10" defaultRowHeight="16"/>
  <cols>
    <col min="2" max="2" width="5.1640625" customWidth="1"/>
    <col min="3" max="3" width="16" customWidth="1"/>
    <col min="5" max="5" width="4" customWidth="1"/>
    <col min="6" max="6" width="6.33203125" customWidth="1"/>
    <col min="10" max="10" width="3.6640625" customWidth="1"/>
    <col min="11" max="11" width="6.5" customWidth="1"/>
    <col min="14" max="14" width="11.5" customWidth="1"/>
    <col min="15" max="15" width="5.5" customWidth="1"/>
  </cols>
  <sheetData>
    <row r="2" spans="2:18">
      <c r="B2" s="180" t="s">
        <v>69</v>
      </c>
      <c r="C2" s="190"/>
      <c r="D2" s="181"/>
      <c r="F2" s="180" t="s">
        <v>69</v>
      </c>
      <c r="G2" s="190"/>
      <c r="H2" s="190"/>
      <c r="I2" s="181"/>
      <c r="K2" s="180" t="s">
        <v>70</v>
      </c>
      <c r="L2" s="190"/>
      <c r="M2" s="181"/>
      <c r="O2" s="180" t="s">
        <v>70</v>
      </c>
      <c r="P2" s="190"/>
      <c r="Q2" s="190"/>
      <c r="R2" s="181"/>
    </row>
    <row r="3" spans="2:18">
      <c r="B3" s="191" t="s">
        <v>67</v>
      </c>
      <c r="C3" s="188"/>
      <c r="D3" s="192"/>
      <c r="F3" s="193" t="s">
        <v>68</v>
      </c>
      <c r="G3" s="189"/>
      <c r="H3" s="189"/>
      <c r="I3" s="194"/>
      <c r="K3" s="191" t="s">
        <v>67</v>
      </c>
      <c r="L3" s="188"/>
      <c r="M3" s="192"/>
      <c r="O3" s="193" t="s">
        <v>68</v>
      </c>
      <c r="P3" s="189"/>
      <c r="Q3" s="189"/>
      <c r="R3" s="194"/>
    </row>
    <row r="4" spans="2:18">
      <c r="B4" s="14" t="s">
        <v>54</v>
      </c>
      <c r="C4" s="26" t="s">
        <v>55</v>
      </c>
      <c r="D4" s="14" t="s">
        <v>56</v>
      </c>
      <c r="F4" s="14" t="s">
        <v>54</v>
      </c>
      <c r="G4" s="14" t="s">
        <v>55</v>
      </c>
      <c r="H4" s="14" t="s">
        <v>56</v>
      </c>
      <c r="I4" s="14" t="s">
        <v>59</v>
      </c>
      <c r="J4" s="9"/>
      <c r="K4" s="14" t="s">
        <v>54</v>
      </c>
      <c r="L4" s="29" t="s">
        <v>55</v>
      </c>
      <c r="M4" s="14" t="s">
        <v>56</v>
      </c>
      <c r="O4" s="14" t="s">
        <v>54</v>
      </c>
      <c r="P4" s="14" t="s">
        <v>55</v>
      </c>
      <c r="Q4" s="14" t="s">
        <v>56</v>
      </c>
      <c r="R4" s="14" t="s">
        <v>59</v>
      </c>
    </row>
    <row r="5" spans="2:18">
      <c r="B5" s="30">
        <v>0</v>
      </c>
      <c r="C5">
        <v>1.5501349412339891</v>
      </c>
      <c r="D5" s="19">
        <v>1.3302296091291799</v>
      </c>
      <c r="F5" s="30">
        <v>0</v>
      </c>
      <c r="G5">
        <v>3.5842917922547248</v>
      </c>
      <c r="H5">
        <v>2.6514535280620031</v>
      </c>
      <c r="I5" s="19">
        <v>6.59167992569677</v>
      </c>
      <c r="K5" s="30">
        <v>0</v>
      </c>
      <c r="L5">
        <v>15600.000000000024</v>
      </c>
      <c r="M5" s="31">
        <v>14074.000000000025</v>
      </c>
      <c r="O5" s="30">
        <v>0</v>
      </c>
      <c r="P5">
        <v>26352.00000000012</v>
      </c>
      <c r="Q5" s="27">
        <v>32831.999999999935</v>
      </c>
      <c r="R5" s="19">
        <v>63913.999999999898</v>
      </c>
    </row>
    <row r="6" spans="2:18">
      <c r="B6" s="30">
        <v>2</v>
      </c>
      <c r="C6">
        <v>1.947533802561122</v>
      </c>
      <c r="D6" s="19">
        <v>1.1769716505364514</v>
      </c>
      <c r="F6" s="30">
        <v>2</v>
      </c>
      <c r="G6">
        <v>3.0882849258501879</v>
      </c>
      <c r="H6">
        <v>3.9735081992049395</v>
      </c>
      <c r="I6" s="19">
        <v>4.9812724867497433</v>
      </c>
      <c r="K6" s="30">
        <v>2</v>
      </c>
      <c r="L6">
        <v>14155.999999999978</v>
      </c>
      <c r="M6" s="19">
        <v>12406.000000000005</v>
      </c>
      <c r="O6" s="30">
        <v>2</v>
      </c>
      <c r="P6">
        <v>31111.999999999967</v>
      </c>
      <c r="Q6">
        <v>40121.999999999927</v>
      </c>
      <c r="R6" s="19">
        <v>47710.000000000007</v>
      </c>
    </row>
    <row r="7" spans="2:18">
      <c r="B7" s="30">
        <v>4</v>
      </c>
      <c r="C7">
        <v>1.9081031875949932</v>
      </c>
      <c r="D7" s="19">
        <v>0.8173444270144492</v>
      </c>
      <c r="F7" s="30">
        <v>4</v>
      </c>
      <c r="G7">
        <v>2.4386527699422329</v>
      </c>
      <c r="H7">
        <v>2.2856234603055525</v>
      </c>
      <c r="I7" s="19">
        <v>6.6079580269824305</v>
      </c>
      <c r="K7" s="30">
        <v>4</v>
      </c>
      <c r="L7">
        <v>19536.000000000087</v>
      </c>
      <c r="M7" s="19">
        <v>8449.9999999999891</v>
      </c>
      <c r="O7" s="30">
        <v>4</v>
      </c>
      <c r="P7">
        <v>23688.000000000073</v>
      </c>
      <c r="Q7">
        <v>23276.00000000004</v>
      </c>
      <c r="R7" s="19">
        <v>61982</v>
      </c>
    </row>
    <row r="8" spans="2:18">
      <c r="B8" s="30">
        <v>6</v>
      </c>
      <c r="C8">
        <v>1.858384190802171</v>
      </c>
      <c r="D8" s="19">
        <v>0.74062534708728145</v>
      </c>
      <c r="F8" s="30">
        <v>6</v>
      </c>
      <c r="G8">
        <v>1.6844865846277997</v>
      </c>
      <c r="H8">
        <v>2.604040500080762</v>
      </c>
      <c r="I8" s="19">
        <v>5.6570738846779101</v>
      </c>
      <c r="K8" s="30">
        <v>6</v>
      </c>
      <c r="L8">
        <v>13507.999999999925</v>
      </c>
      <c r="M8" s="19">
        <v>7772.0000000000764</v>
      </c>
      <c r="O8" s="30">
        <v>6</v>
      </c>
      <c r="P8">
        <v>15364.000000000004</v>
      </c>
      <c r="Q8">
        <v>24399.999999999978</v>
      </c>
      <c r="R8" s="19">
        <v>55287.999999999971</v>
      </c>
    </row>
    <row r="9" spans="2:18">
      <c r="B9" s="30">
        <v>8</v>
      </c>
      <c r="C9">
        <v>1.7094418209016482</v>
      </c>
      <c r="D9" s="19">
        <v>1.2757187519854996</v>
      </c>
      <c r="F9" s="30">
        <v>8</v>
      </c>
      <c r="G9">
        <v>2.0132387082353302</v>
      </c>
      <c r="H9">
        <v>1.9522888967067553</v>
      </c>
      <c r="I9" s="19">
        <v>5.844479092612465</v>
      </c>
      <c r="K9" s="30">
        <v>8</v>
      </c>
      <c r="L9">
        <v>11655.999999999976</v>
      </c>
      <c r="M9" s="19">
        <v>13310.000000000033</v>
      </c>
      <c r="O9" s="30">
        <v>8</v>
      </c>
      <c r="P9">
        <v>15852.000000000005</v>
      </c>
      <c r="Q9">
        <v>19126.000000000047</v>
      </c>
      <c r="R9" s="19">
        <v>55615.999999999985</v>
      </c>
    </row>
    <row r="10" spans="2:18">
      <c r="B10" s="30">
        <v>10</v>
      </c>
      <c r="C10">
        <v>1.5854098609739415</v>
      </c>
      <c r="D10" s="19">
        <v>0.6176387304996922</v>
      </c>
      <c r="F10" s="30">
        <v>10</v>
      </c>
      <c r="G10">
        <v>1.7645927267438359</v>
      </c>
      <c r="H10">
        <v>1.1834280685575904</v>
      </c>
      <c r="I10" s="19">
        <v>5.4735055224010063</v>
      </c>
      <c r="K10" s="30">
        <v>10</v>
      </c>
      <c r="L10">
        <v>13355.999999999995</v>
      </c>
      <c r="M10" s="19">
        <v>6142.0000000000382</v>
      </c>
      <c r="O10" s="30">
        <v>10</v>
      </c>
      <c r="P10">
        <v>15044.00000000004</v>
      </c>
      <c r="Q10">
        <v>12327.999999999975</v>
      </c>
      <c r="R10" s="19">
        <v>53874.000000000073</v>
      </c>
    </row>
    <row r="11" spans="2:18">
      <c r="B11" s="30">
        <v>12</v>
      </c>
      <c r="C11">
        <v>1.3393605923622933</v>
      </c>
      <c r="D11" s="19">
        <v>0.65289370287944237</v>
      </c>
      <c r="F11" s="30">
        <v>12</v>
      </c>
      <c r="G11">
        <v>2.0350032447106354</v>
      </c>
      <c r="H11">
        <v>1.2800719187594012</v>
      </c>
      <c r="I11" s="19">
        <v>5.2646238869320232</v>
      </c>
      <c r="K11" s="30">
        <v>12</v>
      </c>
      <c r="L11">
        <v>13096.000000000031</v>
      </c>
      <c r="M11" s="19">
        <v>6064.0000000000073</v>
      </c>
      <c r="O11" s="30">
        <v>12</v>
      </c>
      <c r="P11">
        <v>16432.000000000073</v>
      </c>
      <c r="Q11">
        <v>12686.000000000064</v>
      </c>
      <c r="R11" s="19">
        <v>48434.000000000029</v>
      </c>
    </row>
    <row r="12" spans="2:18">
      <c r="B12" s="30">
        <v>14</v>
      </c>
      <c r="C12">
        <v>1.451649950233536</v>
      </c>
      <c r="D12" s="19">
        <v>0.64212285813332048</v>
      </c>
      <c r="F12" s="30">
        <v>14</v>
      </c>
      <c r="G12">
        <v>1.5664888550199911</v>
      </c>
      <c r="H12">
        <v>1.2362145109006739</v>
      </c>
      <c r="I12" s="19">
        <v>3.0509435890642811</v>
      </c>
      <c r="K12" s="30">
        <v>14</v>
      </c>
      <c r="L12">
        <v>7584.0000000000882</v>
      </c>
      <c r="M12" s="19">
        <v>6147.9999999999536</v>
      </c>
      <c r="O12" s="30">
        <v>14</v>
      </c>
      <c r="P12">
        <v>13155.999999999891</v>
      </c>
      <c r="Q12">
        <v>13406.000000000022</v>
      </c>
      <c r="R12" s="19">
        <v>30998.000000000015</v>
      </c>
    </row>
    <row r="13" spans="2:18">
      <c r="B13" s="30">
        <v>16</v>
      </c>
      <c r="C13">
        <v>1.0156309351971382</v>
      </c>
      <c r="D13" s="19">
        <v>0.71513017732587891</v>
      </c>
      <c r="F13" s="30">
        <v>16</v>
      </c>
      <c r="G13">
        <v>1.4866975940285285</v>
      </c>
      <c r="H13">
        <v>0.96694792552546316</v>
      </c>
      <c r="I13" s="19">
        <v>2.8283365793317472</v>
      </c>
      <c r="K13" s="30">
        <v>16</v>
      </c>
      <c r="L13">
        <v>8555.9999999999545</v>
      </c>
      <c r="M13" s="19">
        <v>6962.0000000000455</v>
      </c>
      <c r="O13" s="30">
        <v>16</v>
      </c>
      <c r="P13">
        <v>12524.000000000085</v>
      </c>
      <c r="Q13">
        <v>9594.0000000000218</v>
      </c>
      <c r="R13" s="19">
        <v>27996.000000000055</v>
      </c>
    </row>
    <row r="14" spans="2:18">
      <c r="B14" s="30">
        <v>18</v>
      </c>
      <c r="C14">
        <v>1.1207727315771594</v>
      </c>
      <c r="D14" s="19">
        <v>0.73989658672208303</v>
      </c>
      <c r="F14" s="30">
        <v>18</v>
      </c>
      <c r="G14">
        <v>1.4445151116493506</v>
      </c>
      <c r="H14">
        <v>1.0622896051055708</v>
      </c>
      <c r="I14" s="19">
        <v>3.2010605144766222</v>
      </c>
      <c r="K14" s="30">
        <v>18</v>
      </c>
      <c r="L14">
        <v>8048.0000000000009</v>
      </c>
      <c r="M14" s="19">
        <v>7567.9999999999836</v>
      </c>
      <c r="O14" s="30">
        <v>18</v>
      </c>
      <c r="P14">
        <v>13264.000000000067</v>
      </c>
      <c r="Q14">
        <v>10623.999999999967</v>
      </c>
      <c r="R14" s="19">
        <v>31242.000000000018</v>
      </c>
    </row>
    <row r="15" spans="2:18">
      <c r="B15" s="30">
        <v>20</v>
      </c>
      <c r="C15">
        <v>0.95170766454044342</v>
      </c>
      <c r="D15" s="19">
        <v>0.90646177734854394</v>
      </c>
      <c r="F15" s="30">
        <v>20</v>
      </c>
      <c r="G15">
        <v>1.7967741514871103</v>
      </c>
      <c r="H15">
        <v>0.80402284213704212</v>
      </c>
      <c r="I15" s="19">
        <v>2.0968166234360766</v>
      </c>
      <c r="K15" s="30">
        <v>20</v>
      </c>
      <c r="L15">
        <v>7107.9999999999191</v>
      </c>
      <c r="M15" s="19">
        <v>8645.9999999999563</v>
      </c>
      <c r="O15" s="30">
        <v>20</v>
      </c>
      <c r="P15">
        <v>16536.000000000116</v>
      </c>
      <c r="Q15">
        <v>8444.0000000000746</v>
      </c>
      <c r="R15" s="19">
        <v>18753.999999999989</v>
      </c>
    </row>
    <row r="16" spans="2:18">
      <c r="B16" s="30">
        <v>22</v>
      </c>
      <c r="C16">
        <v>1.0777250966672831</v>
      </c>
      <c r="D16" s="19">
        <v>0.64852687339332915</v>
      </c>
      <c r="F16" s="30">
        <v>22</v>
      </c>
      <c r="G16">
        <v>0.96292489328592412</v>
      </c>
      <c r="H16">
        <v>0.97030472912726373</v>
      </c>
      <c r="I16" s="19">
        <v>2.8962913688123315</v>
      </c>
      <c r="K16" s="30">
        <v>22</v>
      </c>
      <c r="L16">
        <v>7492.0000000000182</v>
      </c>
      <c r="M16" s="19">
        <v>6482.0000000000273</v>
      </c>
      <c r="O16" s="30">
        <v>22</v>
      </c>
      <c r="P16">
        <v>5395.9999999999291</v>
      </c>
      <c r="Q16">
        <v>9046.00000000002</v>
      </c>
      <c r="R16" s="19">
        <v>28838.00000000008</v>
      </c>
    </row>
    <row r="17" spans="1:18">
      <c r="B17" s="30">
        <v>24</v>
      </c>
      <c r="C17">
        <v>0.79884390579337294</v>
      </c>
      <c r="D17" s="19">
        <v>0.58551472348501998</v>
      </c>
      <c r="F17" s="30">
        <v>24</v>
      </c>
      <c r="G17">
        <v>1.1308173506565029</v>
      </c>
      <c r="H17">
        <v>0.74221034815863951</v>
      </c>
      <c r="I17" s="19">
        <v>2.8880904671121144</v>
      </c>
      <c r="K17" s="30">
        <v>24</v>
      </c>
      <c r="L17">
        <v>5948.0000000000646</v>
      </c>
      <c r="M17" s="19">
        <v>5756.0000000000146</v>
      </c>
      <c r="O17" s="30">
        <v>24</v>
      </c>
      <c r="P17">
        <v>7896.0000000000709</v>
      </c>
      <c r="Q17">
        <v>7683.9999999999973</v>
      </c>
      <c r="R17" s="19">
        <v>27307.999999999949</v>
      </c>
    </row>
    <row r="18" spans="1:18">
      <c r="B18" s="32">
        <v>26</v>
      </c>
      <c r="C18" s="22">
        <v>0.88499097100272883</v>
      </c>
      <c r="D18" s="24">
        <v>0.4933058887965025</v>
      </c>
      <c r="F18" s="32">
        <v>26</v>
      </c>
      <c r="G18" s="22">
        <v>0.85974956001050407</v>
      </c>
      <c r="H18" s="22">
        <v>0.80343041306348284</v>
      </c>
      <c r="I18" s="24">
        <v>2.4845163735554729</v>
      </c>
      <c r="K18" s="32">
        <v>26</v>
      </c>
      <c r="L18" s="22">
        <v>7115.9999999999</v>
      </c>
      <c r="M18" s="24">
        <v>5028.0000000000055</v>
      </c>
      <c r="O18" s="32">
        <v>26</v>
      </c>
      <c r="P18" s="22">
        <v>5099.9999999999091</v>
      </c>
      <c r="Q18" s="33">
        <v>8160.4000000000087</v>
      </c>
      <c r="R18" s="24">
        <v>24343.999999999964</v>
      </c>
    </row>
    <row r="21" spans="1:18">
      <c r="A21" t="s">
        <v>71</v>
      </c>
      <c r="C21" s="25">
        <f>((C5-C18)/C5)*100</f>
        <v>42.908778619090455</v>
      </c>
      <c r="D21" s="25">
        <f>((D5-D18)/D5*100)</f>
        <v>62.915733839405384</v>
      </c>
      <c r="E21" s="25"/>
      <c r="F21" s="25"/>
      <c r="G21" s="25">
        <f>((G5-G18)/G5)*100</f>
        <v>76.013404883265039</v>
      </c>
      <c r="H21" s="25">
        <f>((H5-H18)/H5)*100</f>
        <v>69.698491617511962</v>
      </c>
      <c r="I21" s="25">
        <f>((I5-I18)/I5)*100</f>
        <v>62.308297709208802</v>
      </c>
      <c r="J21" s="25"/>
    </row>
    <row r="35" spans="13:13">
      <c r="M35">
        <v>2.8</v>
      </c>
    </row>
  </sheetData>
  <mergeCells count="8">
    <mergeCell ref="B2:D2"/>
    <mergeCell ref="F2:I2"/>
    <mergeCell ref="K2:M2"/>
    <mergeCell ref="O2:R2"/>
    <mergeCell ref="B3:D3"/>
    <mergeCell ref="F3:I3"/>
    <mergeCell ref="K3:M3"/>
    <mergeCell ref="O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E9413-D0B1-7941-9F8C-6D657EA42836}">
  <dimension ref="A4:S39"/>
  <sheetViews>
    <sheetView workbookViewId="0">
      <selection sqref="A1:XFD1048576"/>
    </sheetView>
  </sheetViews>
  <sheetFormatPr baseColWidth="10" defaultRowHeight="16"/>
  <cols>
    <col min="3" max="3" width="6.1640625" customWidth="1"/>
    <col min="6" max="6" width="3.33203125" customWidth="1"/>
    <col min="7" max="7" width="7" customWidth="1"/>
    <col min="9" max="9" width="12.1640625" customWidth="1"/>
    <col min="11" max="11" width="6.33203125" customWidth="1"/>
    <col min="12" max="12" width="6.5" customWidth="1"/>
    <col min="16" max="16" width="6.33203125" customWidth="1"/>
  </cols>
  <sheetData>
    <row r="4" spans="2:19">
      <c r="C4" s="180" t="s">
        <v>69</v>
      </c>
      <c r="D4" s="190"/>
      <c r="E4" s="181"/>
      <c r="G4" s="180" t="s">
        <v>69</v>
      </c>
      <c r="H4" s="190"/>
      <c r="I4" s="190"/>
      <c r="J4" s="181"/>
      <c r="L4" s="180" t="s">
        <v>72</v>
      </c>
      <c r="M4" s="190"/>
      <c r="N4" s="181"/>
      <c r="P4" s="180" t="s">
        <v>72</v>
      </c>
      <c r="Q4" s="190"/>
      <c r="R4" s="190"/>
      <c r="S4" s="181"/>
    </row>
    <row r="5" spans="2:19">
      <c r="C5" s="191" t="s">
        <v>73</v>
      </c>
      <c r="D5" s="188"/>
      <c r="E5" s="192"/>
      <c r="G5" s="195" t="s">
        <v>74</v>
      </c>
      <c r="H5" s="185"/>
      <c r="I5" s="185"/>
      <c r="J5" s="196"/>
      <c r="L5" s="191" t="s">
        <v>73</v>
      </c>
      <c r="M5" s="188"/>
      <c r="N5" s="192"/>
      <c r="P5" s="195" t="s">
        <v>74</v>
      </c>
      <c r="Q5" s="185"/>
      <c r="R5" s="185"/>
      <c r="S5" s="196"/>
    </row>
    <row r="6" spans="2:19">
      <c r="B6" s="9"/>
      <c r="C6" s="14" t="s">
        <v>54</v>
      </c>
      <c r="D6" s="14" t="s">
        <v>55</v>
      </c>
      <c r="E6" s="14" t="s">
        <v>56</v>
      </c>
      <c r="F6" s="9"/>
      <c r="G6" s="14" t="s">
        <v>54</v>
      </c>
      <c r="H6" s="14" t="s">
        <v>55</v>
      </c>
      <c r="I6" s="14" t="s">
        <v>56</v>
      </c>
      <c r="J6" s="14" t="s">
        <v>59</v>
      </c>
      <c r="L6" s="14" t="s">
        <v>54</v>
      </c>
      <c r="M6" s="26" t="s">
        <v>55</v>
      </c>
      <c r="N6" s="14" t="s">
        <v>56</v>
      </c>
      <c r="O6" s="9"/>
      <c r="P6" s="14" t="s">
        <v>54</v>
      </c>
      <c r="Q6" s="26" t="s">
        <v>55</v>
      </c>
      <c r="R6" s="14" t="s">
        <v>56</v>
      </c>
      <c r="S6" s="14" t="s">
        <v>59</v>
      </c>
    </row>
    <row r="7" spans="2:19">
      <c r="C7" s="30">
        <v>0</v>
      </c>
      <c r="D7">
        <v>59.487179487179219</v>
      </c>
      <c r="E7" s="19">
        <v>66.917246326703292</v>
      </c>
      <c r="G7" s="30">
        <v>0</v>
      </c>
      <c r="H7">
        <v>40.270188221008233</v>
      </c>
      <c r="I7">
        <v>60.500409260401156</v>
      </c>
      <c r="J7" s="19">
        <v>63.43983985616606</v>
      </c>
      <c r="L7" s="30">
        <v>0</v>
      </c>
      <c r="M7">
        <v>6320.00000000005</v>
      </c>
      <c r="N7" s="19">
        <v>9679.9999999999654</v>
      </c>
      <c r="P7" s="30">
        <v>0</v>
      </c>
      <c r="Q7">
        <v>15739.99999999998</v>
      </c>
      <c r="R7">
        <v>20675.999999999989</v>
      </c>
      <c r="S7" s="19">
        <v>40539.999999999956</v>
      </c>
    </row>
    <row r="8" spans="2:19">
      <c r="C8" s="30">
        <v>2</v>
      </c>
      <c r="D8">
        <v>58.745408307431191</v>
      </c>
      <c r="E8" s="19">
        <v>54.050366276510857</v>
      </c>
      <c r="G8" s="30">
        <v>2</v>
      </c>
      <c r="H8">
        <v>49.755721265106821</v>
      </c>
      <c r="I8">
        <v>43.687451093255362</v>
      </c>
      <c r="J8" s="19">
        <v>61.665998083872076</v>
      </c>
      <c r="L8" s="30">
        <v>2</v>
      </c>
      <c r="M8">
        <v>5840.0000000000318</v>
      </c>
      <c r="N8" s="19">
        <v>6122.0000000000136</v>
      </c>
      <c r="P8" s="30">
        <v>2</v>
      </c>
      <c r="Q8">
        <v>15631.999999999947</v>
      </c>
      <c r="R8">
        <v>15947.999999999993</v>
      </c>
      <c r="S8" s="19">
        <v>29222.00000000004</v>
      </c>
    </row>
    <row r="9" spans="2:19">
      <c r="C9" s="30">
        <v>4</v>
      </c>
      <c r="D9">
        <v>37.551187551187887</v>
      </c>
      <c r="E9" s="19">
        <v>51.13813857401999</v>
      </c>
      <c r="G9" s="30">
        <v>4</v>
      </c>
      <c r="H9">
        <v>37.551187551187887</v>
      </c>
      <c r="I9">
        <v>45.19876349662416</v>
      </c>
      <c r="J9" s="19">
        <v>55.138211742300712</v>
      </c>
      <c r="L9" s="30">
        <v>4</v>
      </c>
      <c r="M9">
        <v>12199.999999999989</v>
      </c>
      <c r="N9" s="19">
        <v>4176.0000000000018</v>
      </c>
      <c r="P9" s="30">
        <v>4</v>
      </c>
      <c r="Q9">
        <v>10495.999999999982</v>
      </c>
      <c r="R9">
        <v>10692.000000000022</v>
      </c>
      <c r="S9" s="19">
        <v>34224.000000000029</v>
      </c>
    </row>
    <row r="10" spans="2:19">
      <c r="C10" s="30">
        <v>6</v>
      </c>
      <c r="D10">
        <v>61.563517915309383</v>
      </c>
      <c r="E10" s="19">
        <v>57.074437146676942</v>
      </c>
      <c r="G10" s="30">
        <v>6</v>
      </c>
      <c r="H10">
        <v>61.563517915309383</v>
      </c>
      <c r="I10">
        <v>44.324840313705124</v>
      </c>
      <c r="J10" s="19">
        <v>66.019828614944458</v>
      </c>
      <c r="L10" s="30">
        <v>6</v>
      </c>
      <c r="M10">
        <v>5191.9999999999791</v>
      </c>
      <c r="N10" s="19">
        <v>4440.0000000000973</v>
      </c>
      <c r="P10" s="30">
        <v>6</v>
      </c>
      <c r="Q10">
        <v>5668.0000000000064</v>
      </c>
      <c r="R10">
        <v>11189.999999999996</v>
      </c>
      <c r="S10" s="19">
        <v>36496</v>
      </c>
    </row>
    <row r="11" spans="2:19">
      <c r="C11" s="30">
        <v>8</v>
      </c>
      <c r="D11">
        <v>43.617021276596589</v>
      </c>
      <c r="E11" s="19">
        <v>49.234039415665464</v>
      </c>
      <c r="G11" s="30">
        <v>8</v>
      </c>
      <c r="H11">
        <v>43.617021276596589</v>
      </c>
      <c r="I11">
        <v>49.402134398383957</v>
      </c>
      <c r="J11" s="19">
        <v>61.167313314224032</v>
      </c>
      <c r="L11" s="30">
        <v>8</v>
      </c>
      <c r="M11">
        <v>6571.999999999889</v>
      </c>
      <c r="N11" s="19">
        <v>6679.9999999999927</v>
      </c>
      <c r="P11" s="30">
        <v>8</v>
      </c>
      <c r="Q11">
        <v>9215.99999999998</v>
      </c>
      <c r="R11">
        <v>9765.9999999999764</v>
      </c>
      <c r="S11" s="19">
        <v>34608.000000000058</v>
      </c>
    </row>
    <row r="12" spans="2:19">
      <c r="C12" s="30">
        <v>10</v>
      </c>
      <c r="D12">
        <v>39.742437855645363</v>
      </c>
      <c r="E12" s="19">
        <v>57.550930721662176</v>
      </c>
      <c r="G12" s="30">
        <v>10</v>
      </c>
      <c r="H12">
        <v>39.742437855645363</v>
      </c>
      <c r="I12">
        <v>54.689297437160178</v>
      </c>
      <c r="J12" s="19">
        <v>46.078392574270616</v>
      </c>
      <c r="L12" s="30">
        <v>10</v>
      </c>
      <c r="M12">
        <v>8048.0000000000009</v>
      </c>
      <c r="N12" s="19">
        <v>3534.0000000000064</v>
      </c>
      <c r="P12" s="30">
        <v>10</v>
      </c>
      <c r="Q12">
        <v>6808.0000000000491</v>
      </c>
      <c r="R12">
        <v>6719.9999999999709</v>
      </c>
      <c r="S12" s="19">
        <v>25290.000000000036</v>
      </c>
    </row>
    <row r="13" spans="2:19">
      <c r="C13" s="30">
        <v>12</v>
      </c>
      <c r="D13">
        <v>41.936469150885593</v>
      </c>
      <c r="E13" s="19">
        <v>50.824698605532539</v>
      </c>
      <c r="G13" s="30">
        <v>12</v>
      </c>
      <c r="H13">
        <v>41.936469150885593</v>
      </c>
      <c r="I13">
        <v>35.625837783197781</v>
      </c>
      <c r="J13" s="19">
        <v>45.773791661303406</v>
      </c>
      <c r="L13" s="30">
        <v>12</v>
      </c>
      <c r="M13">
        <v>7604.0000000000418</v>
      </c>
      <c r="N13" s="19">
        <v>3139.9999999999291</v>
      </c>
      <c r="P13" s="30">
        <v>12</v>
      </c>
      <c r="Q13">
        <v>7695.9999999999691</v>
      </c>
      <c r="R13">
        <v>4553.9999999999736</v>
      </c>
      <c r="S13" s="19">
        <v>22945.999999999956</v>
      </c>
    </row>
    <row r="14" spans="2:19">
      <c r="C14" s="30">
        <v>14</v>
      </c>
      <c r="D14">
        <v>41.033755274261061</v>
      </c>
      <c r="E14" s="19">
        <v>46.6136864143648</v>
      </c>
      <c r="G14" s="30">
        <v>14</v>
      </c>
      <c r="H14">
        <v>41.033755274261061</v>
      </c>
      <c r="I14">
        <v>47.517528602985273</v>
      </c>
      <c r="J14" s="19">
        <v>54.462116608266285</v>
      </c>
      <c r="L14" s="30">
        <v>14</v>
      </c>
      <c r="M14">
        <v>4472.0000000000937</v>
      </c>
      <c r="N14" s="19">
        <v>2869.9999999999191</v>
      </c>
      <c r="P14" s="30">
        <v>14</v>
      </c>
      <c r="Q14">
        <v>7387.9999999999773</v>
      </c>
      <c r="R14">
        <v>6386.0000000000382</v>
      </c>
      <c r="S14" s="19">
        <v>16696.000000000025</v>
      </c>
    </row>
    <row r="15" spans="2:19">
      <c r="C15" s="30">
        <v>16</v>
      </c>
      <c r="D15">
        <v>62.038335670874481</v>
      </c>
      <c r="E15" s="19">
        <v>46.400539134430879</v>
      </c>
      <c r="G15" s="30">
        <v>16</v>
      </c>
      <c r="H15">
        <v>62.038335670874481</v>
      </c>
      <c r="I15">
        <v>35.144783051999539</v>
      </c>
      <c r="J15" s="19">
        <v>47.058368583434628</v>
      </c>
      <c r="L15" s="30">
        <v>16</v>
      </c>
      <c r="M15">
        <v>3247.9999999999618</v>
      </c>
      <c r="N15" s="19">
        <v>3040.00000000002</v>
      </c>
      <c r="P15" s="30">
        <v>16</v>
      </c>
      <c r="Q15">
        <v>6984.0000000000655</v>
      </c>
      <c r="R15">
        <v>3292.0000000000018</v>
      </c>
      <c r="S15" s="19">
        <v>13356.000000000065</v>
      </c>
    </row>
    <row r="16" spans="2:19">
      <c r="C16" s="30">
        <v>18</v>
      </c>
      <c r="D16">
        <v>52.435387673957642</v>
      </c>
      <c r="E16" s="19">
        <v>56.084592490841878</v>
      </c>
      <c r="G16" s="30">
        <v>18</v>
      </c>
      <c r="H16">
        <v>52.435387673957642</v>
      </c>
      <c r="I16">
        <v>40.724331118935112</v>
      </c>
      <c r="J16" s="19">
        <v>50.384632531175924</v>
      </c>
      <c r="L16" s="30">
        <v>18</v>
      </c>
      <c r="M16">
        <v>3827.999999999889</v>
      </c>
      <c r="N16" s="19">
        <v>4289.9999999999491</v>
      </c>
      <c r="P16" s="30">
        <v>18</v>
      </c>
      <c r="Q16">
        <v>6260.0000000000473</v>
      </c>
      <c r="R16">
        <v>4135.9999999999527</v>
      </c>
      <c r="S16" s="19">
        <v>15570.000000000022</v>
      </c>
    </row>
    <row r="17" spans="1:19">
      <c r="C17" s="30">
        <v>20</v>
      </c>
      <c r="D17">
        <v>43.837929093978914</v>
      </c>
      <c r="E17" s="19">
        <v>48.677080037353193</v>
      </c>
      <c r="G17" s="30">
        <v>20</v>
      </c>
      <c r="H17">
        <v>43.837929093978914</v>
      </c>
      <c r="I17">
        <v>41.897992919062034</v>
      </c>
      <c r="J17" s="19">
        <v>39.155612173226615</v>
      </c>
      <c r="L17" s="30">
        <v>20</v>
      </c>
      <c r="M17">
        <v>3991.9999999999332</v>
      </c>
      <c r="N17" s="19">
        <v>4271.9999999999909</v>
      </c>
      <c r="P17" s="30">
        <v>20</v>
      </c>
      <c r="Q17">
        <v>7140.0000000001291</v>
      </c>
      <c r="R17">
        <v>3475.9999999999991</v>
      </c>
      <c r="S17" s="19">
        <v>7694.0000000000455</v>
      </c>
    </row>
    <row r="18" spans="1:19">
      <c r="C18" s="30">
        <v>22</v>
      </c>
      <c r="D18">
        <v>44.527495995729218</v>
      </c>
      <c r="E18" s="19">
        <v>51.666648842633563</v>
      </c>
      <c r="G18" s="30">
        <v>22</v>
      </c>
      <c r="H18">
        <v>44.527495995729218</v>
      </c>
      <c r="I18">
        <v>41.996473197711879</v>
      </c>
      <c r="J18" s="19">
        <v>43.835277222901155</v>
      </c>
      <c r="L18" s="30">
        <v>22</v>
      </c>
      <c r="M18">
        <v>4155.9999999999773</v>
      </c>
      <c r="N18" s="19">
        <v>3347.9999999999422</v>
      </c>
      <c r="P18" s="30">
        <v>22</v>
      </c>
      <c r="Q18">
        <v>2843.9999999999086</v>
      </c>
      <c r="R18">
        <v>4033.9999999999777</v>
      </c>
      <c r="S18" s="19">
        <v>13055.999999999984</v>
      </c>
    </row>
    <row r="19" spans="1:19">
      <c r="C19" s="30">
        <v>24</v>
      </c>
      <c r="D19">
        <v>44.317417619366822</v>
      </c>
      <c r="E19" s="19">
        <v>52.391875905995605</v>
      </c>
      <c r="G19" s="30">
        <v>24</v>
      </c>
      <c r="H19">
        <v>44.317417619366822</v>
      </c>
      <c r="I19">
        <v>36.500338173622822</v>
      </c>
      <c r="J19" s="19">
        <v>43.52873876304561</v>
      </c>
      <c r="L19" s="30">
        <v>24</v>
      </c>
      <c r="M19">
        <v>3312.0000000000969</v>
      </c>
      <c r="N19" s="19">
        <v>3008.0000000000236</v>
      </c>
      <c r="P19" s="30">
        <v>24</v>
      </c>
      <c r="Q19">
        <v>4448.0000000000073</v>
      </c>
      <c r="R19">
        <v>2726.0000000000418</v>
      </c>
      <c r="S19" s="19">
        <v>11817.999999999955</v>
      </c>
    </row>
    <row r="20" spans="1:19">
      <c r="C20" s="32">
        <v>26</v>
      </c>
      <c r="D20" s="22">
        <v>38.111298482293002</v>
      </c>
      <c r="E20" s="24">
        <v>35.554732084710253</v>
      </c>
      <c r="G20" s="32">
        <v>26</v>
      </c>
      <c r="H20" s="22">
        <v>38.111298482293002</v>
      </c>
      <c r="I20" s="22">
        <v>37.030599466503944</v>
      </c>
      <c r="J20" s="24">
        <v>39.836512246817556</v>
      </c>
      <c r="L20" s="32">
        <v>26</v>
      </c>
      <c r="M20" s="22">
        <v>4403.9999999999682</v>
      </c>
      <c r="N20" s="24">
        <v>1786.0000000000298</v>
      </c>
      <c r="P20" s="32">
        <v>26</v>
      </c>
      <c r="Q20" s="22">
        <v>2935.9999999999786</v>
      </c>
      <c r="R20" s="22">
        <v>3016.0000000000055</v>
      </c>
      <c r="S20" s="24">
        <v>9939.9999999999964</v>
      </c>
    </row>
    <row r="21" spans="1:19">
      <c r="A21" t="s">
        <v>75</v>
      </c>
      <c r="D21" s="25">
        <f>((D10-D20)/D7)*100</f>
        <v>39.423989564122543</v>
      </c>
      <c r="E21" s="25">
        <f>((E7-E20)/E7)*100</f>
        <v>46.867610315097266</v>
      </c>
      <c r="F21" s="25"/>
      <c r="G21" s="25"/>
      <c r="H21" s="25">
        <f>((H7-H20)/H7)*100</f>
        <v>5.3610122874692143</v>
      </c>
      <c r="I21" s="25">
        <f>((I7-I20)/I7)*100</f>
        <v>38.792811620298764</v>
      </c>
      <c r="J21" s="25">
        <f>((J8-J20)/J8)*100</f>
        <v>35.399550020035647</v>
      </c>
    </row>
    <row r="23" spans="1:19">
      <c r="L23" s="180" t="s">
        <v>70</v>
      </c>
      <c r="M23" s="190"/>
      <c r="N23" s="181"/>
      <c r="P23" s="180" t="s">
        <v>70</v>
      </c>
      <c r="Q23" s="190"/>
      <c r="R23" s="190"/>
      <c r="S23" s="181"/>
    </row>
    <row r="24" spans="1:19">
      <c r="L24" s="191" t="s">
        <v>67</v>
      </c>
      <c r="M24" s="188"/>
      <c r="N24" s="192"/>
      <c r="P24" s="193" t="s">
        <v>68</v>
      </c>
      <c r="Q24" s="189"/>
      <c r="R24" s="189"/>
      <c r="S24" s="194"/>
    </row>
    <row r="25" spans="1:19">
      <c r="L25" s="14" t="s">
        <v>54</v>
      </c>
      <c r="M25" s="29" t="s">
        <v>55</v>
      </c>
      <c r="N25" s="14" t="s">
        <v>56</v>
      </c>
      <c r="P25" s="14" t="s">
        <v>54</v>
      </c>
      <c r="Q25" s="14" t="s">
        <v>55</v>
      </c>
      <c r="R25" s="14" t="s">
        <v>56</v>
      </c>
      <c r="S25" s="14" t="s">
        <v>59</v>
      </c>
    </row>
    <row r="26" spans="1:19">
      <c r="L26" s="30">
        <v>0</v>
      </c>
      <c r="M26">
        <v>15600.000000000024</v>
      </c>
      <c r="N26" s="17">
        <v>14074.000000000025</v>
      </c>
      <c r="P26" s="30">
        <v>0</v>
      </c>
      <c r="Q26">
        <v>26352.00000000012</v>
      </c>
      <c r="R26">
        <v>32831.999999999935</v>
      </c>
      <c r="S26" s="19">
        <v>63913.999999999898</v>
      </c>
    </row>
    <row r="27" spans="1:19">
      <c r="L27" s="30">
        <v>2</v>
      </c>
      <c r="M27">
        <v>14155.999999999978</v>
      </c>
      <c r="N27" s="19">
        <v>12406.000000000005</v>
      </c>
      <c r="P27" s="30">
        <v>2</v>
      </c>
      <c r="Q27">
        <v>31111.999999999967</v>
      </c>
      <c r="R27">
        <v>40121.999999999927</v>
      </c>
      <c r="S27" s="19">
        <v>47710.000000000007</v>
      </c>
    </row>
    <row r="28" spans="1:19">
      <c r="L28" s="30">
        <v>4</v>
      </c>
      <c r="M28">
        <v>19536.000000000087</v>
      </c>
      <c r="N28" s="19">
        <v>8449.9999999999891</v>
      </c>
      <c r="P28" s="30">
        <v>4</v>
      </c>
      <c r="Q28">
        <v>23688.000000000073</v>
      </c>
      <c r="R28">
        <v>23276.00000000004</v>
      </c>
      <c r="S28" s="19">
        <v>61982</v>
      </c>
    </row>
    <row r="29" spans="1:19">
      <c r="L29" s="30">
        <v>6</v>
      </c>
      <c r="M29">
        <v>13507.999999999925</v>
      </c>
      <c r="N29" s="19">
        <v>7772.0000000000764</v>
      </c>
      <c r="P29" s="30">
        <v>6</v>
      </c>
      <c r="Q29">
        <v>15364.000000000004</v>
      </c>
      <c r="R29">
        <v>24399.999999999978</v>
      </c>
      <c r="S29" s="19">
        <v>55287.999999999971</v>
      </c>
    </row>
    <row r="30" spans="1:19">
      <c r="L30" s="30">
        <v>8</v>
      </c>
      <c r="M30">
        <v>11655.999999999976</v>
      </c>
      <c r="N30" s="19">
        <v>13310.000000000033</v>
      </c>
      <c r="P30" s="30">
        <v>8</v>
      </c>
      <c r="Q30">
        <v>15852.000000000005</v>
      </c>
      <c r="R30">
        <v>19126.000000000047</v>
      </c>
      <c r="S30" s="19">
        <v>55615.999999999985</v>
      </c>
    </row>
    <row r="31" spans="1:19">
      <c r="L31" s="30">
        <v>10</v>
      </c>
      <c r="M31">
        <v>13355.999999999995</v>
      </c>
      <c r="N31" s="19">
        <v>6142.0000000000382</v>
      </c>
      <c r="P31" s="30">
        <v>10</v>
      </c>
      <c r="Q31">
        <v>15044.00000000004</v>
      </c>
      <c r="R31">
        <v>12327.999999999975</v>
      </c>
      <c r="S31" s="19">
        <v>53874.000000000073</v>
      </c>
    </row>
    <row r="32" spans="1:19">
      <c r="L32" s="30">
        <v>12</v>
      </c>
      <c r="M32">
        <v>13096.000000000031</v>
      </c>
      <c r="N32" s="19">
        <v>6064.0000000000073</v>
      </c>
      <c r="P32" s="30">
        <v>12</v>
      </c>
      <c r="Q32">
        <v>16432.000000000073</v>
      </c>
      <c r="R32">
        <v>12686.000000000064</v>
      </c>
      <c r="S32" s="19">
        <v>48434.000000000029</v>
      </c>
    </row>
    <row r="33" spans="12:19">
      <c r="L33" s="30">
        <v>14</v>
      </c>
      <c r="M33">
        <v>7584.0000000000882</v>
      </c>
      <c r="N33" s="19">
        <v>6147.9999999999536</v>
      </c>
      <c r="P33" s="30">
        <v>14</v>
      </c>
      <c r="Q33">
        <v>13155.999999999891</v>
      </c>
      <c r="R33">
        <v>13406.000000000022</v>
      </c>
      <c r="S33" s="19">
        <v>30998.000000000015</v>
      </c>
    </row>
    <row r="34" spans="12:19">
      <c r="L34" s="30">
        <v>16</v>
      </c>
      <c r="M34">
        <v>8555.9999999999545</v>
      </c>
      <c r="N34" s="19">
        <v>6962.0000000000455</v>
      </c>
      <c r="P34" s="30">
        <v>16</v>
      </c>
      <c r="Q34">
        <v>12524.000000000085</v>
      </c>
      <c r="R34">
        <v>9594.0000000000218</v>
      </c>
      <c r="S34" s="19">
        <v>27996.000000000055</v>
      </c>
    </row>
    <row r="35" spans="12:19">
      <c r="L35" s="30">
        <v>18</v>
      </c>
      <c r="M35">
        <v>8048.0000000000009</v>
      </c>
      <c r="N35" s="19">
        <v>7567.9999999999836</v>
      </c>
      <c r="P35" s="30">
        <v>18</v>
      </c>
      <c r="Q35">
        <v>13264.000000000067</v>
      </c>
      <c r="R35">
        <v>10623.999999999967</v>
      </c>
      <c r="S35" s="19">
        <v>31242.000000000018</v>
      </c>
    </row>
    <row r="36" spans="12:19">
      <c r="L36" s="30">
        <v>20</v>
      </c>
      <c r="M36">
        <v>7107.9999999999191</v>
      </c>
      <c r="N36" s="19">
        <v>8645.9999999999563</v>
      </c>
      <c r="P36" s="30">
        <v>20</v>
      </c>
      <c r="Q36">
        <v>16536.000000000116</v>
      </c>
      <c r="R36">
        <v>8444.0000000000746</v>
      </c>
      <c r="S36" s="19">
        <v>18753.999999999989</v>
      </c>
    </row>
    <row r="37" spans="12:19">
      <c r="L37" s="30">
        <v>22</v>
      </c>
      <c r="M37">
        <v>7492.0000000000182</v>
      </c>
      <c r="N37" s="19">
        <v>6482.0000000000273</v>
      </c>
      <c r="P37" s="30">
        <v>22</v>
      </c>
      <c r="Q37">
        <v>5395.9999999999291</v>
      </c>
      <c r="R37">
        <v>9046.00000000002</v>
      </c>
      <c r="S37" s="19">
        <v>28838.00000000008</v>
      </c>
    </row>
    <row r="38" spans="12:19">
      <c r="L38" s="30">
        <v>24</v>
      </c>
      <c r="M38">
        <v>5948.0000000000646</v>
      </c>
      <c r="N38" s="19">
        <v>5756.0000000000146</v>
      </c>
      <c r="P38" s="30">
        <v>24</v>
      </c>
      <c r="Q38">
        <v>7896.0000000000709</v>
      </c>
      <c r="R38">
        <v>7683.9999999999973</v>
      </c>
      <c r="S38" s="19">
        <v>27307.999999999949</v>
      </c>
    </row>
    <row r="39" spans="12:19">
      <c r="L39" s="32">
        <v>26</v>
      </c>
      <c r="M39" s="22">
        <v>7115.9999999999</v>
      </c>
      <c r="N39" s="24">
        <v>5028.0000000000055</v>
      </c>
      <c r="P39" s="32">
        <v>26</v>
      </c>
      <c r="Q39" s="22">
        <v>5099.9999999999091</v>
      </c>
      <c r="R39" s="33">
        <v>8160.4000000000087</v>
      </c>
      <c r="S39" s="24">
        <v>24343.999999999964</v>
      </c>
    </row>
  </sheetData>
  <mergeCells count="12">
    <mergeCell ref="L23:N23"/>
    <mergeCell ref="P23:S23"/>
    <mergeCell ref="L24:N24"/>
    <mergeCell ref="P24:S24"/>
    <mergeCell ref="C4:E4"/>
    <mergeCell ref="G4:J4"/>
    <mergeCell ref="L4:N4"/>
    <mergeCell ref="P4:S4"/>
    <mergeCell ref="C5:E5"/>
    <mergeCell ref="G5:J5"/>
    <mergeCell ref="L5:N5"/>
    <mergeCell ref="P5:S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20FC-6A50-7B48-819B-82FBCD8AA1B6}">
  <dimension ref="B4:L22"/>
  <sheetViews>
    <sheetView workbookViewId="0">
      <selection activeCell="C5" sqref="C5:E5"/>
    </sheetView>
  </sheetViews>
  <sheetFormatPr baseColWidth="10" defaultRowHeight="16"/>
  <cols>
    <col min="3" max="3" width="5.5" customWidth="1"/>
    <col min="9" max="9" width="4.83203125" customWidth="1"/>
  </cols>
  <sheetData>
    <row r="4" spans="2:12">
      <c r="D4" t="s">
        <v>76</v>
      </c>
    </row>
    <row r="5" spans="2:12" ht="15" customHeight="1">
      <c r="C5" s="188" t="s">
        <v>67</v>
      </c>
      <c r="D5" s="188"/>
      <c r="E5" s="188"/>
      <c r="I5" s="189" t="s">
        <v>68</v>
      </c>
      <c r="J5" s="189"/>
      <c r="K5" s="189"/>
      <c r="L5" s="189"/>
    </row>
    <row r="6" spans="2:12">
      <c r="B6" s="9"/>
      <c r="C6" s="14" t="s">
        <v>54</v>
      </c>
      <c r="D6" s="26" t="s">
        <v>55</v>
      </c>
      <c r="E6" s="14" t="s">
        <v>56</v>
      </c>
      <c r="F6" s="9"/>
      <c r="H6" s="9"/>
      <c r="I6" s="14" t="s">
        <v>54</v>
      </c>
      <c r="J6" s="26" t="s">
        <v>55</v>
      </c>
      <c r="K6" s="14" t="s">
        <v>56</v>
      </c>
      <c r="L6" s="14" t="s">
        <v>59</v>
      </c>
    </row>
    <row r="7" spans="2:12">
      <c r="C7" s="17">
        <v>0</v>
      </c>
      <c r="D7">
        <v>449.99999999999994</v>
      </c>
      <c r="E7">
        <v>310</v>
      </c>
      <c r="I7" s="19">
        <v>0</v>
      </c>
      <c r="J7">
        <v>549.99999999999989</v>
      </c>
      <c r="K7">
        <v>736</v>
      </c>
      <c r="L7">
        <v>360</v>
      </c>
    </row>
    <row r="8" spans="2:12">
      <c r="C8" s="19">
        <v>2</v>
      </c>
      <c r="D8">
        <v>400</v>
      </c>
      <c r="E8">
        <v>308</v>
      </c>
      <c r="I8" s="19">
        <v>2</v>
      </c>
      <c r="J8">
        <v>500</v>
      </c>
      <c r="K8">
        <v>648</v>
      </c>
      <c r="L8">
        <v>320</v>
      </c>
    </row>
    <row r="9" spans="2:12">
      <c r="C9" s="19">
        <v>4</v>
      </c>
      <c r="D9">
        <v>500</v>
      </c>
      <c r="E9">
        <v>356.00000000000006</v>
      </c>
      <c r="I9" s="19">
        <v>4</v>
      </c>
      <c r="J9">
        <v>449.99999999999994</v>
      </c>
      <c r="K9">
        <v>684</v>
      </c>
      <c r="L9">
        <v>600</v>
      </c>
    </row>
    <row r="10" spans="2:12">
      <c r="C10" s="19">
        <v>6</v>
      </c>
      <c r="D10">
        <v>600</v>
      </c>
      <c r="E10">
        <v>444.00000000000006</v>
      </c>
      <c r="I10" s="19">
        <v>6</v>
      </c>
      <c r="J10">
        <v>449.99999999999994</v>
      </c>
      <c r="K10">
        <v>724.00000000000011</v>
      </c>
      <c r="L10">
        <v>400</v>
      </c>
    </row>
    <row r="11" spans="2:12">
      <c r="C11" s="19">
        <v>8</v>
      </c>
      <c r="D11">
        <v>600</v>
      </c>
      <c r="E11">
        <v>538</v>
      </c>
      <c r="I11" s="19">
        <v>8</v>
      </c>
      <c r="J11">
        <v>350.00000000000006</v>
      </c>
      <c r="K11">
        <v>440</v>
      </c>
      <c r="L11">
        <v>400</v>
      </c>
    </row>
    <row r="12" spans="2:12">
      <c r="C12" s="19">
        <v>10</v>
      </c>
      <c r="D12">
        <v>950</v>
      </c>
      <c r="E12">
        <v>280</v>
      </c>
      <c r="I12" s="19">
        <v>10</v>
      </c>
      <c r="J12">
        <v>449.99999999999994</v>
      </c>
      <c r="K12">
        <v>280</v>
      </c>
      <c r="L12">
        <v>480</v>
      </c>
    </row>
    <row r="13" spans="2:12">
      <c r="C13" s="19">
        <v>12</v>
      </c>
      <c r="D13">
        <v>700.00000000000011</v>
      </c>
      <c r="E13">
        <v>360</v>
      </c>
      <c r="I13" s="19">
        <v>12</v>
      </c>
      <c r="J13">
        <v>549.99999999999989</v>
      </c>
      <c r="K13">
        <v>360</v>
      </c>
      <c r="L13">
        <v>520</v>
      </c>
    </row>
    <row r="14" spans="2:12">
      <c r="C14" s="19">
        <v>14</v>
      </c>
      <c r="D14">
        <v>549.99999999999989</v>
      </c>
      <c r="E14">
        <v>560</v>
      </c>
      <c r="I14" s="19">
        <v>14</v>
      </c>
      <c r="J14">
        <v>524.99999999999989</v>
      </c>
      <c r="K14">
        <v>420</v>
      </c>
      <c r="L14">
        <v>1232</v>
      </c>
    </row>
    <row r="15" spans="2:12">
      <c r="C15" s="19">
        <v>16</v>
      </c>
      <c r="D15">
        <v>899.99999999999989</v>
      </c>
      <c r="E15">
        <v>428</v>
      </c>
      <c r="I15" s="19">
        <v>16</v>
      </c>
      <c r="J15">
        <v>650</v>
      </c>
      <c r="K15">
        <v>472.00000000000006</v>
      </c>
      <c r="L15">
        <v>911.99999999999989</v>
      </c>
    </row>
    <row r="16" spans="2:12">
      <c r="C16" s="19">
        <v>18</v>
      </c>
      <c r="D16">
        <v>700.00000000000011</v>
      </c>
      <c r="E16">
        <v>428</v>
      </c>
      <c r="I16" s="19">
        <v>18</v>
      </c>
      <c r="J16">
        <v>575</v>
      </c>
      <c r="K16">
        <v>488</v>
      </c>
      <c r="L16">
        <v>1112</v>
      </c>
    </row>
    <row r="17" spans="3:12">
      <c r="C17" s="19">
        <v>20</v>
      </c>
      <c r="D17">
        <v>549.99999999999989</v>
      </c>
      <c r="E17">
        <v>480</v>
      </c>
      <c r="I17" s="19">
        <v>20</v>
      </c>
      <c r="J17">
        <v>750</v>
      </c>
      <c r="K17">
        <v>580</v>
      </c>
      <c r="L17">
        <v>1100</v>
      </c>
    </row>
    <row r="18" spans="3:12">
      <c r="C18" s="19">
        <v>22</v>
      </c>
      <c r="D18">
        <v>590.00000000000011</v>
      </c>
      <c r="E18">
        <v>500</v>
      </c>
      <c r="I18" s="19">
        <v>22</v>
      </c>
      <c r="J18">
        <v>600</v>
      </c>
      <c r="K18">
        <v>540</v>
      </c>
      <c r="L18">
        <v>1044</v>
      </c>
    </row>
    <row r="19" spans="3:12">
      <c r="C19" s="19">
        <v>24</v>
      </c>
      <c r="D19">
        <v>600</v>
      </c>
      <c r="E19">
        <v>480</v>
      </c>
      <c r="I19" s="19">
        <v>24</v>
      </c>
      <c r="J19">
        <v>575</v>
      </c>
      <c r="K19">
        <v>580</v>
      </c>
      <c r="L19">
        <v>1076</v>
      </c>
    </row>
    <row r="20" spans="3:12">
      <c r="C20" s="19">
        <v>26</v>
      </c>
      <c r="D20">
        <v>650</v>
      </c>
      <c r="E20">
        <v>520</v>
      </c>
      <c r="I20" s="19">
        <v>26</v>
      </c>
      <c r="J20">
        <v>650</v>
      </c>
      <c r="K20">
        <v>584</v>
      </c>
      <c r="L20">
        <v>1075</v>
      </c>
    </row>
    <row r="22" spans="3:12">
      <c r="C22" t="s">
        <v>60</v>
      </c>
      <c r="D22" s="25">
        <f>AVERAGE(D7:D20)</f>
        <v>624.28571428571433</v>
      </c>
      <c r="E22" s="25">
        <f>AVERAGE(E7:E20)</f>
        <v>428</v>
      </c>
      <c r="J22" s="25">
        <f>AVERAGE(J7:J20)</f>
        <v>544.64285714285711</v>
      </c>
      <c r="K22" s="25">
        <f>AVERAGE(K7:K20)</f>
        <v>538.28571428571433</v>
      </c>
      <c r="L22" s="25">
        <f>AVERAGE(L7:L20)</f>
        <v>759.35714285714289</v>
      </c>
    </row>
  </sheetData>
  <mergeCells count="2">
    <mergeCell ref="C5:E5"/>
    <mergeCell ref="I5:L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60B84-E169-0F48-80F0-C9D0DF38ECFB}">
  <dimension ref="B1:AS49"/>
  <sheetViews>
    <sheetView topLeftCell="B1" zoomScale="81" workbookViewId="0">
      <selection activeCell="AA25" sqref="AA25:AE31"/>
    </sheetView>
  </sheetViews>
  <sheetFormatPr baseColWidth="10" defaultRowHeight="16"/>
  <cols>
    <col min="2" max="2" width="26.6640625" customWidth="1"/>
    <col min="3" max="3" width="18.33203125" customWidth="1"/>
    <col min="4" max="4" width="10.1640625" customWidth="1"/>
    <col min="5" max="5" width="9.5" customWidth="1"/>
    <col min="6" max="6" width="10.33203125" customWidth="1"/>
    <col min="7" max="7" width="9.1640625" customWidth="1"/>
    <col min="8" max="8" width="8.83203125" customWidth="1"/>
    <col min="9" max="9" width="9.83203125" customWidth="1"/>
    <col min="10" max="10" width="20.5" customWidth="1"/>
    <col min="19" max="19" width="11.5" customWidth="1"/>
    <col min="20" max="20" width="10" customWidth="1"/>
    <col min="21" max="21" width="8.6640625" customWidth="1"/>
    <col min="22" max="22" width="11.5" customWidth="1"/>
    <col min="23" max="24" width="8.6640625" customWidth="1"/>
    <col min="25" max="25" width="11.1640625" customWidth="1"/>
    <col min="26" max="26" width="8.6640625" customWidth="1"/>
    <col min="27" max="27" width="11.33203125" customWidth="1"/>
    <col min="28" max="28" width="8.6640625" customWidth="1"/>
    <col min="31" max="31" width="31.1640625" customWidth="1"/>
    <col min="32" max="32" width="29.6640625" customWidth="1"/>
    <col min="34" max="34" width="34.5" customWidth="1"/>
    <col min="35" max="35" width="31.83203125" customWidth="1"/>
    <col min="37" max="37" width="18.1640625" customWidth="1"/>
    <col min="38" max="38" width="10.1640625" bestFit="1" customWidth="1"/>
    <col min="39" max="39" width="10.5" customWidth="1"/>
    <col min="40" max="40" width="10.1640625" bestFit="1" customWidth="1"/>
    <col min="41" max="41" width="8.5" bestFit="1" customWidth="1"/>
    <col min="42" max="42" width="10.1640625" bestFit="1" customWidth="1"/>
    <col min="43" max="43" width="8.5" bestFit="1" customWidth="1"/>
    <col min="44" max="44" width="10.1640625" bestFit="1" customWidth="1"/>
    <col min="45" max="45" width="8.5" bestFit="1" customWidth="1"/>
    <col min="46" max="46" width="10.33203125" customWidth="1"/>
    <col min="47" max="48" width="10.5" bestFit="1" customWidth="1"/>
    <col min="49" max="49" width="8.5" bestFit="1" customWidth="1"/>
    <col min="51" max="51" width="13" bestFit="1" customWidth="1"/>
    <col min="52" max="52" width="11.5" bestFit="1" customWidth="1"/>
    <col min="53" max="53" width="14.5" customWidth="1"/>
    <col min="54" max="54" width="14.33203125" customWidth="1"/>
    <col min="55" max="55" width="24.6640625" bestFit="1" customWidth="1"/>
  </cols>
  <sheetData>
    <row r="1" spans="2:32" ht="39.75" customHeight="1" thickBot="1">
      <c r="AE1" s="34" t="s">
        <v>77</v>
      </c>
      <c r="AF1" s="35" t="s">
        <v>78</v>
      </c>
    </row>
    <row r="2" spans="2:32" ht="24.75" customHeight="1" thickTop="1" thickBot="1">
      <c r="AE2" s="36" t="s">
        <v>79</v>
      </c>
      <c r="AF2" s="37" t="s">
        <v>80</v>
      </c>
    </row>
    <row r="3" spans="2:32" ht="24.75" customHeight="1" thickBot="1">
      <c r="AE3" s="38" t="s">
        <v>81</v>
      </c>
      <c r="AF3" s="39" t="s">
        <v>82</v>
      </c>
    </row>
    <row r="4" spans="2:32" ht="19.5" customHeight="1">
      <c r="B4" s="201" t="s">
        <v>83</v>
      </c>
      <c r="C4" s="199" t="s">
        <v>84</v>
      </c>
      <c r="D4" s="199"/>
      <c r="E4" s="199" t="s">
        <v>85</v>
      </c>
      <c r="F4" s="199"/>
      <c r="G4" s="199" t="s">
        <v>86</v>
      </c>
      <c r="H4" s="199"/>
      <c r="I4" s="200"/>
      <c r="J4" s="202" t="s">
        <v>87</v>
      </c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E4" s="197" t="s">
        <v>88</v>
      </c>
      <c r="AF4" s="43" t="s">
        <v>89</v>
      </c>
    </row>
    <row r="5" spans="2:32" ht="31.5" customHeight="1" thickBot="1">
      <c r="B5" s="201"/>
      <c r="C5" s="41" t="s">
        <v>90</v>
      </c>
      <c r="D5" s="41" t="s">
        <v>91</v>
      </c>
      <c r="E5" s="41" t="s">
        <v>90</v>
      </c>
      <c r="F5" s="41" t="s">
        <v>91</v>
      </c>
      <c r="G5" s="199" t="s">
        <v>91</v>
      </c>
      <c r="H5" s="199"/>
      <c r="I5" s="200"/>
      <c r="J5" s="203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E5" s="198"/>
      <c r="AF5" s="44" t="s">
        <v>92</v>
      </c>
    </row>
    <row r="6" spans="2:32" ht="31.5" customHeight="1" thickBot="1">
      <c r="B6" s="45" t="s">
        <v>93</v>
      </c>
      <c r="C6" s="46">
        <v>6.61</v>
      </c>
      <c r="D6" s="46">
        <v>6.76</v>
      </c>
      <c r="E6" s="46">
        <v>7.02</v>
      </c>
      <c r="F6" s="46">
        <v>7.11</v>
      </c>
      <c r="G6" s="204">
        <v>7.4</v>
      </c>
      <c r="H6" s="204"/>
      <c r="I6" s="205"/>
      <c r="J6" s="47" t="s">
        <v>94</v>
      </c>
      <c r="K6" s="48"/>
      <c r="L6" s="49"/>
      <c r="M6" s="49"/>
      <c r="N6" s="49"/>
      <c r="O6" s="49"/>
      <c r="P6" s="206"/>
      <c r="Q6" s="206"/>
      <c r="R6" s="42"/>
      <c r="S6" s="42"/>
      <c r="T6" s="42"/>
      <c r="U6" s="42"/>
      <c r="V6" s="42"/>
      <c r="W6" s="42"/>
      <c r="X6" s="42"/>
      <c r="Y6" s="42"/>
      <c r="Z6" s="42"/>
      <c r="AA6" s="42"/>
      <c r="AE6" s="38" t="s">
        <v>95</v>
      </c>
      <c r="AF6" s="39" t="s">
        <v>80</v>
      </c>
    </row>
    <row r="7" spans="2:32" ht="38.25" customHeight="1">
      <c r="B7" s="45" t="s">
        <v>96</v>
      </c>
      <c r="C7" s="50">
        <v>1370.6428571428571</v>
      </c>
      <c r="D7" s="50">
        <v>1320</v>
      </c>
      <c r="E7" s="50">
        <v>1150.2857142857142</v>
      </c>
      <c r="F7" s="50">
        <v>2207.9285714285716</v>
      </c>
      <c r="G7" s="207">
        <v>3562.4285714285716</v>
      </c>
      <c r="H7" s="207"/>
      <c r="I7" s="208"/>
      <c r="J7" s="50" t="s">
        <v>97</v>
      </c>
      <c r="L7" s="172"/>
      <c r="M7" s="211" t="s">
        <v>130</v>
      </c>
      <c r="N7" s="211"/>
      <c r="O7" s="211" t="s">
        <v>1</v>
      </c>
      <c r="P7" s="211"/>
      <c r="Q7" s="42"/>
      <c r="R7" s="62"/>
      <c r="S7" s="216" t="s">
        <v>16</v>
      </c>
      <c r="T7" s="217"/>
      <c r="U7" s="217"/>
      <c r="V7" s="217"/>
      <c r="W7" s="218"/>
      <c r="X7" s="212" t="s">
        <v>1</v>
      </c>
      <c r="Y7" s="212"/>
      <c r="Z7" s="212"/>
      <c r="AA7" s="212"/>
      <c r="AB7" s="212"/>
      <c r="AE7" s="197" t="s">
        <v>98</v>
      </c>
      <c r="AF7" s="43" t="s">
        <v>99</v>
      </c>
    </row>
    <row r="8" spans="2:32" ht="31.5" customHeight="1" thickBot="1">
      <c r="B8" s="45" t="s">
        <v>100</v>
      </c>
      <c r="C8" s="46">
        <v>27.71</v>
      </c>
      <c r="D8" s="46">
        <v>27.71</v>
      </c>
      <c r="E8" s="46">
        <v>26.18</v>
      </c>
      <c r="F8" s="46">
        <v>26.32</v>
      </c>
      <c r="G8" s="204">
        <v>25.79</v>
      </c>
      <c r="H8" s="204"/>
      <c r="I8" s="205"/>
      <c r="J8" s="51" t="s">
        <v>101</v>
      </c>
      <c r="L8" s="155"/>
      <c r="M8" s="14" t="s">
        <v>132</v>
      </c>
      <c r="N8" s="14" t="s">
        <v>69</v>
      </c>
      <c r="O8" s="14" t="s">
        <v>132</v>
      </c>
      <c r="P8" s="14" t="s">
        <v>69</v>
      </c>
      <c r="Q8" s="42"/>
      <c r="R8" s="213" t="s">
        <v>133</v>
      </c>
      <c r="S8" s="214" t="s">
        <v>134</v>
      </c>
      <c r="T8" s="215"/>
      <c r="U8" s="214" t="s">
        <v>135</v>
      </c>
      <c r="V8" s="215"/>
      <c r="W8" s="63"/>
      <c r="X8" s="214" t="s">
        <v>134</v>
      </c>
      <c r="Y8" s="215"/>
      <c r="Z8" s="214" t="s">
        <v>135</v>
      </c>
      <c r="AA8" s="215"/>
      <c r="AB8" s="63"/>
      <c r="AE8" s="198"/>
      <c r="AF8" s="44" t="s">
        <v>102</v>
      </c>
    </row>
    <row r="9" spans="2:32" ht="29.25" customHeight="1" thickBot="1">
      <c r="B9" s="45" t="s">
        <v>103</v>
      </c>
      <c r="C9" s="50">
        <v>-220.83</v>
      </c>
      <c r="D9" s="50">
        <v>-171.86</v>
      </c>
      <c r="E9" s="50">
        <v>-213.85</v>
      </c>
      <c r="F9" s="50">
        <v>-239.8</v>
      </c>
      <c r="G9" s="207">
        <v>-182.05714285714285</v>
      </c>
      <c r="H9" s="207"/>
      <c r="I9" s="208"/>
      <c r="J9" s="52" t="s">
        <v>104</v>
      </c>
      <c r="L9" s="1" t="s">
        <v>84</v>
      </c>
      <c r="M9" s="65">
        <v>5.5</v>
      </c>
      <c r="N9" s="65">
        <v>7.8</v>
      </c>
      <c r="O9" s="65">
        <v>7</v>
      </c>
      <c r="P9" s="65">
        <v>10</v>
      </c>
      <c r="R9" s="213"/>
      <c r="S9" s="66" t="s">
        <v>136</v>
      </c>
      <c r="T9" s="66" t="s">
        <v>137</v>
      </c>
      <c r="U9" s="66" t="s">
        <v>138</v>
      </c>
      <c r="V9" s="66" t="s">
        <v>139</v>
      </c>
      <c r="W9" s="67" t="s">
        <v>140</v>
      </c>
      <c r="X9" s="66" t="s">
        <v>136</v>
      </c>
      <c r="Y9" s="66" t="s">
        <v>137</v>
      </c>
      <c r="Z9" s="66" t="s">
        <v>138</v>
      </c>
      <c r="AA9" s="66" t="s">
        <v>139</v>
      </c>
      <c r="AB9" s="67" t="s">
        <v>140</v>
      </c>
      <c r="AE9" s="38" t="s">
        <v>105</v>
      </c>
      <c r="AF9" s="39" t="s">
        <v>106</v>
      </c>
    </row>
    <row r="10" spans="2:32" ht="17.25" customHeight="1">
      <c r="B10" s="45" t="s">
        <v>107</v>
      </c>
      <c r="C10" s="50">
        <v>624.28571428571433</v>
      </c>
      <c r="D10" s="50">
        <v>544.64285714285711</v>
      </c>
      <c r="E10" s="50">
        <v>437.07692307692309</v>
      </c>
      <c r="F10" s="50">
        <v>538.28571428571433</v>
      </c>
      <c r="G10" s="207">
        <v>759.36</v>
      </c>
      <c r="H10" s="207"/>
      <c r="I10" s="208"/>
      <c r="J10" s="50" t="s">
        <v>97</v>
      </c>
      <c r="L10" s="1" t="s">
        <v>141</v>
      </c>
      <c r="M10" s="65">
        <v>4.2</v>
      </c>
      <c r="N10" s="65">
        <v>6</v>
      </c>
      <c r="O10" s="65">
        <v>9.8000000000000007</v>
      </c>
      <c r="P10" s="65">
        <v>14</v>
      </c>
      <c r="R10" s="70" t="s">
        <v>142</v>
      </c>
      <c r="S10" s="64">
        <v>60</v>
      </c>
      <c r="T10" s="64">
        <v>6</v>
      </c>
      <c r="U10" s="64">
        <v>92</v>
      </c>
      <c r="V10" s="64">
        <v>8</v>
      </c>
      <c r="W10" s="64">
        <v>1.5</v>
      </c>
      <c r="X10" s="64">
        <v>59</v>
      </c>
      <c r="Y10" s="64">
        <v>7</v>
      </c>
      <c r="Z10" s="64">
        <v>90</v>
      </c>
      <c r="AA10" s="64">
        <v>10</v>
      </c>
      <c r="AB10" s="64">
        <v>2.5</v>
      </c>
      <c r="AE10" s="197" t="s">
        <v>108</v>
      </c>
      <c r="AF10" s="43" t="s">
        <v>89</v>
      </c>
    </row>
    <row r="11" spans="2:32" ht="36" customHeight="1" thickBot="1">
      <c r="B11" s="45" t="s">
        <v>109</v>
      </c>
      <c r="C11" s="50">
        <v>42.92</v>
      </c>
      <c r="D11" s="50">
        <v>66.31</v>
      </c>
      <c r="E11" s="50">
        <v>62.92</v>
      </c>
      <c r="F11" s="50">
        <v>69.7</v>
      </c>
      <c r="G11" s="207">
        <v>62.31</v>
      </c>
      <c r="H11" s="207"/>
      <c r="I11" s="208"/>
      <c r="J11" s="53" t="s">
        <v>110</v>
      </c>
      <c r="L11" s="1" t="s">
        <v>143</v>
      </c>
      <c r="M11" s="65" t="s">
        <v>97</v>
      </c>
      <c r="N11" s="65" t="s">
        <v>97</v>
      </c>
      <c r="O11" s="65">
        <v>28</v>
      </c>
      <c r="P11" s="65">
        <v>40</v>
      </c>
      <c r="R11" s="70" t="s">
        <v>144</v>
      </c>
      <c r="S11" s="64">
        <v>62</v>
      </c>
      <c r="T11" s="64">
        <v>4</v>
      </c>
      <c r="U11" s="64">
        <v>94</v>
      </c>
      <c r="V11" s="64">
        <v>6</v>
      </c>
      <c r="W11" s="64">
        <v>1.4</v>
      </c>
      <c r="X11" s="64">
        <v>57</v>
      </c>
      <c r="Y11" s="64">
        <v>9</v>
      </c>
      <c r="Z11" s="64">
        <v>86</v>
      </c>
      <c r="AA11" s="64">
        <v>14</v>
      </c>
      <c r="AB11" s="64">
        <v>3.5</v>
      </c>
      <c r="AE11" s="198"/>
      <c r="AF11" s="44" t="s">
        <v>111</v>
      </c>
    </row>
    <row r="12" spans="2:32" ht="32.25" customHeight="1" thickBot="1">
      <c r="B12" s="45" t="s">
        <v>112</v>
      </c>
      <c r="C12" s="50">
        <v>39.42</v>
      </c>
      <c r="D12" s="50">
        <v>35.93</v>
      </c>
      <c r="E12" s="50">
        <v>46.87</v>
      </c>
      <c r="F12" s="50">
        <v>38.79</v>
      </c>
      <c r="G12" s="207">
        <v>35.4</v>
      </c>
      <c r="H12" s="207"/>
      <c r="I12" s="208"/>
      <c r="J12" s="53" t="s">
        <v>113</v>
      </c>
      <c r="R12" s="73" t="s">
        <v>145</v>
      </c>
      <c r="S12" s="74" t="s">
        <v>129</v>
      </c>
      <c r="T12" s="74" t="s">
        <v>129</v>
      </c>
      <c r="U12" s="74" t="s">
        <v>129</v>
      </c>
      <c r="V12" s="74" t="s">
        <v>129</v>
      </c>
      <c r="W12" s="74" t="s">
        <v>129</v>
      </c>
      <c r="X12" s="74">
        <v>38</v>
      </c>
      <c r="Y12" s="74">
        <v>28</v>
      </c>
      <c r="Z12" s="74">
        <v>60</v>
      </c>
      <c r="AA12" s="74">
        <v>40</v>
      </c>
      <c r="AB12" s="74">
        <v>6.3</v>
      </c>
      <c r="AE12" s="38" t="s">
        <v>114</v>
      </c>
      <c r="AF12" s="39" t="s">
        <v>115</v>
      </c>
    </row>
    <row r="13" spans="2:32" ht="35" thickBot="1">
      <c r="B13" s="45" t="s">
        <v>116</v>
      </c>
      <c r="C13" s="46">
        <v>45.8</v>
      </c>
      <c r="D13" s="46">
        <v>64.3</v>
      </c>
      <c r="E13" s="46">
        <v>49.3</v>
      </c>
      <c r="F13" s="46">
        <v>62.1</v>
      </c>
      <c r="G13" s="204">
        <v>60.1</v>
      </c>
      <c r="H13" s="204"/>
      <c r="I13" s="205"/>
      <c r="J13" s="54" t="s">
        <v>117</v>
      </c>
      <c r="AE13" s="38" t="s">
        <v>118</v>
      </c>
      <c r="AF13" s="39" t="s">
        <v>119</v>
      </c>
    </row>
    <row r="14" spans="2:32" ht="20.25" customHeight="1">
      <c r="B14" s="45" t="s">
        <v>120</v>
      </c>
      <c r="C14" s="41">
        <v>25</v>
      </c>
      <c r="D14" s="41">
        <v>26</v>
      </c>
      <c r="E14" s="41">
        <v>51</v>
      </c>
      <c r="F14" s="41">
        <v>55</v>
      </c>
      <c r="G14" s="199">
        <v>58</v>
      </c>
      <c r="H14" s="199"/>
      <c r="I14" s="200"/>
      <c r="J14" s="41" t="s">
        <v>97</v>
      </c>
      <c r="L14" s="83"/>
      <c r="M14" s="224" t="s">
        <v>16</v>
      </c>
      <c r="N14" s="224"/>
      <c r="O14" s="224"/>
      <c r="P14" s="224" t="s">
        <v>1</v>
      </c>
      <c r="Q14" s="224"/>
      <c r="R14" s="224"/>
      <c r="AE14" s="55"/>
      <c r="AF14" s="56"/>
    </row>
    <row r="15" spans="2:32" ht="18" customHeight="1">
      <c r="B15" s="45" t="s">
        <v>121</v>
      </c>
      <c r="C15" s="57" t="s">
        <v>122</v>
      </c>
      <c r="D15" s="57" t="s">
        <v>122</v>
      </c>
      <c r="E15" s="57" t="s">
        <v>122</v>
      </c>
      <c r="F15" s="57" t="s">
        <v>122</v>
      </c>
      <c r="G15" s="209" t="s">
        <v>122</v>
      </c>
      <c r="H15" s="209"/>
      <c r="I15" s="210"/>
      <c r="J15" s="57" t="s">
        <v>97</v>
      </c>
      <c r="L15" s="233" t="s">
        <v>133</v>
      </c>
      <c r="M15" s="234" t="s">
        <v>166</v>
      </c>
      <c r="N15" s="234"/>
      <c r="O15" s="87"/>
      <c r="P15" s="234" t="s">
        <v>166</v>
      </c>
      <c r="Q15" s="234"/>
      <c r="R15" s="1"/>
    </row>
    <row r="16" spans="2:32" ht="34">
      <c r="B16" s="58" t="s">
        <v>123</v>
      </c>
      <c r="C16" s="57" t="s">
        <v>122</v>
      </c>
      <c r="D16" s="57" t="s">
        <v>122</v>
      </c>
      <c r="E16" s="57" t="s">
        <v>122</v>
      </c>
      <c r="F16" s="57" t="s">
        <v>122</v>
      </c>
      <c r="G16" s="209" t="s">
        <v>122</v>
      </c>
      <c r="H16" s="209"/>
      <c r="I16" s="210"/>
      <c r="J16" s="57" t="s">
        <v>97</v>
      </c>
      <c r="L16" s="233"/>
      <c r="M16" s="90" t="s">
        <v>136</v>
      </c>
      <c r="N16" s="90" t="s">
        <v>137</v>
      </c>
      <c r="O16" s="86" t="s">
        <v>140</v>
      </c>
      <c r="P16" s="90" t="s">
        <v>136</v>
      </c>
      <c r="Q16" s="90" t="s">
        <v>137</v>
      </c>
      <c r="R16" s="86" t="s">
        <v>140</v>
      </c>
    </row>
    <row r="17" spans="2:31" ht="34">
      <c r="B17" s="59" t="s">
        <v>124</v>
      </c>
      <c r="C17" s="40" t="s">
        <v>125</v>
      </c>
      <c r="D17" s="40" t="s">
        <v>125</v>
      </c>
      <c r="E17" s="40" t="s">
        <v>125</v>
      </c>
      <c r="F17" s="40" t="s">
        <v>125</v>
      </c>
      <c r="G17" s="40" t="s">
        <v>125</v>
      </c>
      <c r="H17" s="40" t="s">
        <v>126</v>
      </c>
      <c r="I17" s="60" t="s">
        <v>127</v>
      </c>
      <c r="J17" s="40" t="s">
        <v>97</v>
      </c>
      <c r="L17" s="96" t="s">
        <v>142</v>
      </c>
      <c r="M17" s="85">
        <v>60</v>
      </c>
      <c r="N17" s="85">
        <v>6</v>
      </c>
      <c r="O17" s="85">
        <v>1.5</v>
      </c>
      <c r="P17" s="85">
        <v>59</v>
      </c>
      <c r="Q17" s="85">
        <v>7</v>
      </c>
      <c r="R17" s="85">
        <v>2.5</v>
      </c>
    </row>
    <row r="18" spans="2:31" ht="18">
      <c r="B18" s="61" t="s">
        <v>128</v>
      </c>
      <c r="C18" s="40">
        <v>102.1</v>
      </c>
      <c r="D18" s="40">
        <v>99.7</v>
      </c>
      <c r="E18" s="40">
        <v>114.3</v>
      </c>
      <c r="F18" s="40">
        <v>78.2</v>
      </c>
      <c r="G18" s="40" t="s">
        <v>129</v>
      </c>
      <c r="H18" s="40" t="s">
        <v>129</v>
      </c>
      <c r="I18" s="60">
        <v>109.4</v>
      </c>
      <c r="J18" s="40" t="s">
        <v>97</v>
      </c>
      <c r="L18" s="96" t="s">
        <v>144</v>
      </c>
      <c r="M18" s="85">
        <v>62</v>
      </c>
      <c r="N18" s="85">
        <v>4</v>
      </c>
      <c r="O18" s="85">
        <v>1.4</v>
      </c>
      <c r="P18" s="85">
        <v>57</v>
      </c>
      <c r="Q18" s="85">
        <v>9</v>
      </c>
      <c r="R18" s="85">
        <v>3.5</v>
      </c>
    </row>
    <row r="19" spans="2:31" ht="36" customHeight="1">
      <c r="B19" s="61" t="s">
        <v>131</v>
      </c>
      <c r="C19" s="40">
        <v>92.5</v>
      </c>
      <c r="D19" s="40">
        <v>87.9</v>
      </c>
      <c r="E19" s="40">
        <v>101.6</v>
      </c>
      <c r="F19" s="40">
        <v>66.8</v>
      </c>
      <c r="G19" s="40" t="s">
        <v>129</v>
      </c>
      <c r="H19" s="40" t="s">
        <v>129</v>
      </c>
      <c r="I19" s="60">
        <v>102.9</v>
      </c>
      <c r="J19" s="40" t="s">
        <v>97</v>
      </c>
      <c r="L19" s="96" t="s">
        <v>145</v>
      </c>
      <c r="M19" s="85" t="s">
        <v>129</v>
      </c>
      <c r="N19" s="85" t="s">
        <v>129</v>
      </c>
      <c r="O19" s="85" t="s">
        <v>129</v>
      </c>
      <c r="P19" s="85">
        <v>38</v>
      </c>
      <c r="Q19" s="85">
        <v>28</v>
      </c>
      <c r="R19" s="85">
        <v>6.3</v>
      </c>
    </row>
    <row r="20" spans="2:31" ht="52.5" customHeight="1"/>
    <row r="21" spans="2:31" ht="19">
      <c r="J21" s="69"/>
      <c r="K21" s="49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2:31">
      <c r="J22" s="69"/>
      <c r="K22" s="49"/>
    </row>
    <row r="23" spans="2:31" ht="33" customHeight="1">
      <c r="J23" s="69"/>
      <c r="K23" s="71"/>
      <c r="M23" s="72"/>
      <c r="N23" s="72"/>
      <c r="O23" s="72"/>
      <c r="P23" s="72"/>
    </row>
    <row r="24" spans="2:31">
      <c r="J24" s="69"/>
      <c r="K24" s="71"/>
      <c r="R24" s="82"/>
      <c r="S24" s="82"/>
      <c r="T24" s="82"/>
      <c r="U24" s="82"/>
    </row>
    <row r="25" spans="2:31" ht="17" thickBot="1">
      <c r="B25" t="s">
        <v>180</v>
      </c>
      <c r="J25" s="69"/>
      <c r="K25" s="71"/>
      <c r="M25" s="82"/>
      <c r="N25" s="82"/>
      <c r="O25" s="82"/>
      <c r="P25" s="82"/>
      <c r="Q25" s="82"/>
    </row>
    <row r="26" spans="2:31" ht="18" thickBot="1">
      <c r="B26" s="219" t="s">
        <v>124</v>
      </c>
      <c r="C26" s="222" t="s">
        <v>84</v>
      </c>
      <c r="D26" s="222"/>
      <c r="E26" s="222" t="s">
        <v>85</v>
      </c>
      <c r="F26" s="222"/>
      <c r="G26" s="222" t="s">
        <v>86</v>
      </c>
      <c r="H26" s="222"/>
      <c r="I26" s="222"/>
      <c r="R26" s="231" t="s">
        <v>85</v>
      </c>
      <c r="S26" s="229"/>
      <c r="T26" s="229"/>
      <c r="U26" s="230"/>
      <c r="V26" s="231" t="s">
        <v>86</v>
      </c>
      <c r="W26" s="229"/>
      <c r="X26" s="229"/>
      <c r="Y26" s="232"/>
      <c r="AA26" s="89" t="s">
        <v>167</v>
      </c>
      <c r="AB26" s="89" t="s">
        <v>168</v>
      </c>
      <c r="AC26" t="s">
        <v>165</v>
      </c>
    </row>
    <row r="27" spans="2:31" ht="52" thickBot="1">
      <c r="B27" s="220"/>
      <c r="C27" s="68" t="s">
        <v>90</v>
      </c>
      <c r="D27" s="68" t="s">
        <v>91</v>
      </c>
      <c r="E27" s="68" t="s">
        <v>90</v>
      </c>
      <c r="F27" s="68" t="s">
        <v>91</v>
      </c>
      <c r="G27" s="222" t="s">
        <v>91</v>
      </c>
      <c r="H27" s="222"/>
      <c r="I27" s="222"/>
      <c r="M27" s="225" t="s">
        <v>164</v>
      </c>
      <c r="N27" s="228" t="s">
        <v>84</v>
      </c>
      <c r="O27" s="229"/>
      <c r="P27" s="229"/>
      <c r="Q27" s="230"/>
      <c r="R27" s="228" t="s">
        <v>90</v>
      </c>
      <c r="S27" s="232"/>
      <c r="T27" s="228" t="s">
        <v>91</v>
      </c>
      <c r="U27" s="230"/>
      <c r="V27" s="231" t="s">
        <v>91</v>
      </c>
      <c r="W27" s="229"/>
      <c r="X27" s="229"/>
      <c r="Y27" s="232"/>
      <c r="AA27" s="100" t="s">
        <v>176</v>
      </c>
      <c r="AB27" s="94">
        <v>1</v>
      </c>
      <c r="AC27" s="89" t="s">
        <v>169</v>
      </c>
      <c r="AD27" s="89" t="s">
        <v>170</v>
      </c>
      <c r="AE27" s="89" t="s">
        <v>171</v>
      </c>
    </row>
    <row r="28" spans="2:31" ht="35" thickBot="1">
      <c r="B28" s="221"/>
      <c r="C28" s="68" t="s">
        <v>125</v>
      </c>
      <c r="D28" s="68" t="s">
        <v>125</v>
      </c>
      <c r="E28" s="68" t="s">
        <v>125</v>
      </c>
      <c r="F28" s="68" t="s">
        <v>125</v>
      </c>
      <c r="G28" s="68" t="s">
        <v>125</v>
      </c>
      <c r="H28" s="68" t="s">
        <v>126</v>
      </c>
      <c r="I28" s="68" t="s">
        <v>127</v>
      </c>
      <c r="M28" s="226"/>
      <c r="N28" s="228" t="s">
        <v>90</v>
      </c>
      <c r="O28" s="232"/>
      <c r="P28" s="228" t="s">
        <v>91</v>
      </c>
      <c r="Q28" s="232"/>
      <c r="R28" s="93" t="s">
        <v>125</v>
      </c>
      <c r="S28" s="93" t="s">
        <v>174</v>
      </c>
      <c r="T28" s="93" t="s">
        <v>125</v>
      </c>
      <c r="U28" s="93" t="s">
        <v>174</v>
      </c>
      <c r="V28" s="93" t="s">
        <v>175</v>
      </c>
      <c r="W28" s="93" t="s">
        <v>126</v>
      </c>
      <c r="X28" s="93" t="s">
        <v>127</v>
      </c>
      <c r="Y28" s="93" t="s">
        <v>173</v>
      </c>
      <c r="AA28" s="100"/>
      <c r="AB28" s="94">
        <v>2</v>
      </c>
      <c r="AC28" s="94">
        <v>42</v>
      </c>
      <c r="AD28" s="94">
        <v>37</v>
      </c>
      <c r="AE28" s="95">
        <v>4706</v>
      </c>
    </row>
    <row r="29" spans="2:31" ht="35" thickBot="1">
      <c r="B29" s="68" t="s">
        <v>146</v>
      </c>
      <c r="C29" s="68">
        <v>102.1</v>
      </c>
      <c r="D29" s="68">
        <v>99.7</v>
      </c>
      <c r="E29" s="68">
        <v>114.3</v>
      </c>
      <c r="F29" s="68">
        <v>78.2</v>
      </c>
      <c r="G29" s="68" t="s">
        <v>129</v>
      </c>
      <c r="H29" s="68" t="s">
        <v>129</v>
      </c>
      <c r="I29" s="68">
        <v>109.4</v>
      </c>
      <c r="K29" s="79"/>
      <c r="M29" s="227"/>
      <c r="N29" s="93" t="s">
        <v>125</v>
      </c>
      <c r="O29" s="93" t="s">
        <v>172</v>
      </c>
      <c r="P29" s="93" t="s">
        <v>125</v>
      </c>
      <c r="Q29" s="93" t="s">
        <v>173</v>
      </c>
      <c r="R29" s="93">
        <v>114.3</v>
      </c>
      <c r="S29" s="225">
        <v>1088</v>
      </c>
      <c r="T29" s="93">
        <v>78.2</v>
      </c>
      <c r="U29" s="225">
        <v>2370</v>
      </c>
      <c r="V29" s="93" t="s">
        <v>129</v>
      </c>
      <c r="W29" s="93" t="s">
        <v>129</v>
      </c>
      <c r="X29" s="93">
        <v>109.4</v>
      </c>
      <c r="Y29" s="237">
        <v>3855</v>
      </c>
      <c r="AA29" s="100" t="s">
        <v>179</v>
      </c>
      <c r="AB29" s="94">
        <v>1</v>
      </c>
      <c r="AC29" s="94">
        <v>63</v>
      </c>
      <c r="AD29" s="94">
        <v>41</v>
      </c>
      <c r="AE29" s="95">
        <v>4421</v>
      </c>
    </row>
    <row r="30" spans="2:31" ht="35" thickBot="1">
      <c r="B30" s="68" t="s">
        <v>147</v>
      </c>
      <c r="C30" s="68">
        <v>92.5</v>
      </c>
      <c r="D30" s="68">
        <v>87.9</v>
      </c>
      <c r="E30" s="68">
        <v>101.6</v>
      </c>
      <c r="F30" s="68">
        <v>66.8</v>
      </c>
      <c r="G30" s="68" t="s">
        <v>129</v>
      </c>
      <c r="H30" s="68" t="s">
        <v>129</v>
      </c>
      <c r="I30" s="68">
        <v>102.9</v>
      </c>
      <c r="K30" s="79"/>
      <c r="M30" s="92" t="s">
        <v>177</v>
      </c>
      <c r="N30" s="93">
        <v>102.1</v>
      </c>
      <c r="O30" s="225">
        <v>1547</v>
      </c>
      <c r="P30" s="93">
        <v>99.7</v>
      </c>
      <c r="Q30" s="225">
        <v>1529</v>
      </c>
      <c r="R30" s="93">
        <v>101.6</v>
      </c>
      <c r="S30" s="236"/>
      <c r="T30" s="93">
        <v>66.8</v>
      </c>
      <c r="U30" s="236"/>
      <c r="V30" s="93" t="s">
        <v>129</v>
      </c>
      <c r="W30" s="93" t="s">
        <v>129</v>
      </c>
      <c r="X30" s="93">
        <v>102.9</v>
      </c>
      <c r="Y30" s="238"/>
      <c r="AA30" s="100"/>
      <c r="AB30" s="94">
        <v>2</v>
      </c>
      <c r="AC30" s="94">
        <v>66</v>
      </c>
      <c r="AD30" s="94">
        <v>36</v>
      </c>
      <c r="AE30" s="95">
        <v>4970</v>
      </c>
    </row>
    <row r="31" spans="2:31" ht="46.5" customHeight="1" thickBot="1">
      <c r="B31" s="79"/>
      <c r="C31" s="79"/>
      <c r="E31" s="69"/>
      <c r="G31" s="79"/>
      <c r="M31" s="92" t="s">
        <v>178</v>
      </c>
      <c r="N31" s="93">
        <v>92.5</v>
      </c>
      <c r="O31" s="227"/>
      <c r="P31" s="93">
        <v>87.9</v>
      </c>
      <c r="Q31" s="236"/>
      <c r="R31" s="98"/>
      <c r="S31" s="98"/>
      <c r="T31" s="98"/>
      <c r="U31" s="98"/>
      <c r="V31" s="98"/>
      <c r="W31" s="98"/>
      <c r="X31" s="98"/>
      <c r="Y31" s="99"/>
      <c r="AC31" s="94">
        <v>70</v>
      </c>
      <c r="AD31" s="94">
        <v>31</v>
      </c>
      <c r="AE31" s="95">
        <v>5027</v>
      </c>
    </row>
    <row r="32" spans="2:31" ht="26">
      <c r="B32" s="77" t="s">
        <v>83</v>
      </c>
      <c r="C32" s="77" t="s">
        <v>148</v>
      </c>
      <c r="G32" s="79"/>
      <c r="M32" s="98"/>
      <c r="N32" s="98"/>
      <c r="O32" s="98"/>
      <c r="P32" s="98"/>
      <c r="Q32" s="98"/>
      <c r="R32" s="99"/>
      <c r="T32" s="100"/>
      <c r="U32" s="94">
        <v>3</v>
      </c>
      <c r="V32" s="94">
        <v>62</v>
      </c>
      <c r="W32" s="94">
        <v>36</v>
      </c>
      <c r="X32" s="95">
        <v>1494</v>
      </c>
    </row>
    <row r="33" spans="2:45" ht="19">
      <c r="B33" s="78" t="s">
        <v>149</v>
      </c>
      <c r="C33" s="78" t="s">
        <v>150</v>
      </c>
      <c r="L33" s="98"/>
      <c r="M33" s="98"/>
      <c r="N33" s="98"/>
      <c r="O33" s="98"/>
      <c r="P33" s="98"/>
      <c r="Q33" s="98"/>
    </row>
    <row r="34" spans="2:45" ht="19">
      <c r="B34" s="78" t="s">
        <v>151</v>
      </c>
      <c r="C34" s="78" t="s">
        <v>152</v>
      </c>
    </row>
    <row r="35" spans="2:45" ht="19">
      <c r="B35" s="78" t="s">
        <v>153</v>
      </c>
      <c r="C35" s="78" t="s">
        <v>154</v>
      </c>
    </row>
    <row r="36" spans="2:45" ht="19">
      <c r="B36" s="78" t="s">
        <v>155</v>
      </c>
      <c r="C36" s="78" t="s">
        <v>156</v>
      </c>
      <c r="AK36" s="81"/>
      <c r="AL36" s="223"/>
      <c r="AM36" s="223"/>
      <c r="AN36" s="223"/>
      <c r="AO36" s="223"/>
      <c r="AP36" s="223"/>
      <c r="AQ36" s="223"/>
      <c r="AR36" s="223"/>
      <c r="AS36" s="223"/>
    </row>
    <row r="37" spans="2:45" ht="40">
      <c r="B37" s="78" t="s">
        <v>157</v>
      </c>
      <c r="C37" s="80" t="s">
        <v>158</v>
      </c>
      <c r="AK37" s="81"/>
      <c r="AL37" s="223"/>
      <c r="AM37" s="223"/>
      <c r="AN37" s="82"/>
      <c r="AO37" s="82"/>
      <c r="AP37" s="82"/>
      <c r="AQ37" s="223"/>
      <c r="AR37" s="223"/>
      <c r="AS37" s="223"/>
    </row>
    <row r="38" spans="2:45" ht="19">
      <c r="B38" s="78" t="s">
        <v>159</v>
      </c>
      <c r="C38" s="78">
        <v>10</v>
      </c>
      <c r="AK38" s="81"/>
      <c r="AL38" s="82"/>
      <c r="AM38" s="82"/>
      <c r="AN38" s="82"/>
      <c r="AO38" s="82"/>
      <c r="AP38" s="82"/>
      <c r="AQ38" s="82"/>
      <c r="AR38" s="82"/>
      <c r="AS38" s="82"/>
    </row>
    <row r="39" spans="2:45" ht="19">
      <c r="B39" s="78" t="s">
        <v>160</v>
      </c>
      <c r="C39" s="78" t="s">
        <v>161</v>
      </c>
      <c r="Z39" s="84"/>
      <c r="AA39" s="84"/>
      <c r="AB39" s="84"/>
      <c r="AK39" s="82"/>
      <c r="AL39" s="82"/>
      <c r="AM39" s="82"/>
      <c r="AN39" s="82"/>
      <c r="AO39" s="82"/>
      <c r="AP39" s="82"/>
      <c r="AQ39" s="82"/>
      <c r="AR39" s="82"/>
      <c r="AS39" s="82"/>
    </row>
    <row r="40" spans="2:45" ht="19">
      <c r="B40" s="78" t="s">
        <v>162</v>
      </c>
      <c r="C40" s="78" t="s">
        <v>163</v>
      </c>
      <c r="AA40" s="235"/>
      <c r="AB40" s="235"/>
      <c r="AC40" s="84"/>
    </row>
    <row r="41" spans="2:45" ht="18">
      <c r="AA41" s="91"/>
      <c r="AB41" s="91"/>
      <c r="AC41" s="88"/>
    </row>
    <row r="42" spans="2:45" ht="15.75" customHeight="1">
      <c r="AA42" s="97"/>
      <c r="AB42" s="97"/>
    </row>
    <row r="43" spans="2:45" ht="49.5" customHeight="1">
      <c r="AA43" s="97"/>
      <c r="AB43" s="97"/>
    </row>
    <row r="44" spans="2:45" ht="51" customHeight="1">
      <c r="AA44" s="97"/>
      <c r="AB44" s="97"/>
    </row>
    <row r="45" spans="2:45" ht="33" customHeight="1">
      <c r="T45" s="97"/>
      <c r="U45" s="97"/>
    </row>
    <row r="46" spans="2:45" ht="33" customHeight="1">
      <c r="AA46" s="97"/>
      <c r="AB46" s="97"/>
      <c r="AD46" s="98"/>
      <c r="AE46" s="98"/>
      <c r="AF46" s="98"/>
    </row>
    <row r="47" spans="2:45" ht="33" customHeight="1"/>
    <row r="48" spans="2:45" ht="53.25" customHeight="1">
      <c r="AG48" s="98"/>
      <c r="AH48" s="98"/>
      <c r="AI48" s="98"/>
    </row>
    <row r="49" ht="33" customHeight="1"/>
  </sheetData>
  <mergeCells count="61">
    <mergeCell ref="AA40:AB40"/>
    <mergeCell ref="N28:O28"/>
    <mergeCell ref="P28:Q28"/>
    <mergeCell ref="R27:S27"/>
    <mergeCell ref="T27:U27"/>
    <mergeCell ref="V27:Y27"/>
    <mergeCell ref="O30:O31"/>
    <mergeCell ref="Q30:Q31"/>
    <mergeCell ref="S29:S30"/>
    <mergeCell ref="U29:U30"/>
    <mergeCell ref="Y29:Y30"/>
    <mergeCell ref="AO36:AP36"/>
    <mergeCell ref="AQ36:AS36"/>
    <mergeCell ref="AL37:AM37"/>
    <mergeCell ref="AQ37:AS37"/>
    <mergeCell ref="M14:O14"/>
    <mergeCell ref="P14:R14"/>
    <mergeCell ref="M27:M29"/>
    <mergeCell ref="N27:Q27"/>
    <mergeCell ref="R26:U26"/>
    <mergeCell ref="AL36:AN36"/>
    <mergeCell ref="V26:Y26"/>
    <mergeCell ref="M15:N15"/>
    <mergeCell ref="P15:Q15"/>
    <mergeCell ref="B26:B28"/>
    <mergeCell ref="C26:D26"/>
    <mergeCell ref="E26:F26"/>
    <mergeCell ref="G26:I26"/>
    <mergeCell ref="G27:I27"/>
    <mergeCell ref="G15:I15"/>
    <mergeCell ref="G16:I16"/>
    <mergeCell ref="L7:L8"/>
    <mergeCell ref="M7:N7"/>
    <mergeCell ref="O7:P7"/>
    <mergeCell ref="G10:I10"/>
    <mergeCell ref="G9:I9"/>
    <mergeCell ref="L15:L16"/>
    <mergeCell ref="AE10:AE11"/>
    <mergeCell ref="G11:I11"/>
    <mergeCell ref="G12:I12"/>
    <mergeCell ref="G13:I13"/>
    <mergeCell ref="G14:I14"/>
    <mergeCell ref="G6:I6"/>
    <mergeCell ref="P6:Q6"/>
    <mergeCell ref="G7:I7"/>
    <mergeCell ref="AE7:AE8"/>
    <mergeCell ref="G8:I8"/>
    <mergeCell ref="X7:AB7"/>
    <mergeCell ref="R8:R9"/>
    <mergeCell ref="S8:T8"/>
    <mergeCell ref="U8:V8"/>
    <mergeCell ref="X8:Y8"/>
    <mergeCell ref="Z8:AA8"/>
    <mergeCell ref="S7:W7"/>
    <mergeCell ref="AE4:AE5"/>
    <mergeCell ref="G5:I5"/>
    <mergeCell ref="B4:B5"/>
    <mergeCell ref="C4:D4"/>
    <mergeCell ref="E4:F4"/>
    <mergeCell ref="G4:I4"/>
    <mergeCell ref="J4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5C7B-22C5-BA46-AEF8-E79BC0DF591D}">
  <dimension ref="A1:Y51"/>
  <sheetViews>
    <sheetView workbookViewId="0">
      <selection sqref="A1:XFD1048576"/>
    </sheetView>
  </sheetViews>
  <sheetFormatPr baseColWidth="10" defaultRowHeight="16"/>
  <cols>
    <col min="2" max="2" width="5.33203125" customWidth="1"/>
    <col min="3" max="3" width="7.5" customWidth="1"/>
    <col min="4" max="4" width="12.5" customWidth="1"/>
    <col min="7" max="7" width="6" customWidth="1"/>
    <col min="8" max="8" width="7.5" customWidth="1"/>
    <col min="9" max="9" width="11.6640625" customWidth="1"/>
    <col min="18" max="18" width="11.83203125" customWidth="1"/>
  </cols>
  <sheetData>
    <row r="1" spans="1:25">
      <c r="C1" s="239" t="s">
        <v>14</v>
      </c>
      <c r="D1" s="239"/>
      <c r="E1" s="239"/>
      <c r="F1" s="239"/>
      <c r="G1" s="239"/>
      <c r="H1" s="239"/>
      <c r="I1" s="239"/>
      <c r="J1" s="239"/>
    </row>
    <row r="2" spans="1:25">
      <c r="C2" s="239"/>
      <c r="D2" s="239"/>
      <c r="E2" s="239"/>
      <c r="F2" s="239"/>
      <c r="G2" s="239"/>
      <c r="H2" s="239"/>
      <c r="I2" s="239"/>
      <c r="J2" s="239"/>
    </row>
    <row r="3" spans="1:25">
      <c r="L3" s="240" t="s">
        <v>15</v>
      </c>
      <c r="M3" s="241"/>
      <c r="N3" s="241"/>
      <c r="O3" s="241"/>
      <c r="P3" s="241"/>
      <c r="Q3" s="241"/>
    </row>
    <row r="4" spans="1:25">
      <c r="A4" s="242" t="s">
        <v>16</v>
      </c>
      <c r="B4" s="242"/>
      <c r="C4" s="242"/>
      <c r="D4" s="242"/>
      <c r="F4" s="243" t="s">
        <v>1</v>
      </c>
      <c r="G4" s="243"/>
      <c r="H4" s="243"/>
      <c r="I4" s="243"/>
      <c r="K4" s="14" t="s">
        <v>17</v>
      </c>
      <c r="L4" s="3" t="s">
        <v>8</v>
      </c>
      <c r="M4" s="4" t="s">
        <v>9</v>
      </c>
      <c r="N4" s="5" t="s">
        <v>10</v>
      </c>
      <c r="O4" s="6" t="s">
        <v>11</v>
      </c>
      <c r="P4" s="7" t="s">
        <v>12</v>
      </c>
      <c r="Q4" s="8" t="s">
        <v>13</v>
      </c>
      <c r="R4" s="9"/>
      <c r="S4" s="3" t="str">
        <f t="shared" ref="S4:X4" si="0">L4</f>
        <v>Acetico</v>
      </c>
      <c r="T4" s="4" t="str">
        <f t="shared" si="0"/>
        <v>Propionico</v>
      </c>
      <c r="U4" s="5" t="str">
        <f t="shared" si="0"/>
        <v>Isobutirico</v>
      </c>
      <c r="V4" s="6" t="str">
        <f t="shared" si="0"/>
        <v>Butirico</v>
      </c>
      <c r="W4" s="7" t="str">
        <f t="shared" si="0"/>
        <v>Isovalerico</v>
      </c>
      <c r="X4" s="8" t="str">
        <f t="shared" si="0"/>
        <v>Valerico</v>
      </c>
    </row>
    <row r="5" spans="1:25">
      <c r="A5" s="1" t="s">
        <v>3</v>
      </c>
      <c r="B5" s="1" t="s">
        <v>4</v>
      </c>
      <c r="C5" s="1" t="s">
        <v>5</v>
      </c>
      <c r="D5" s="1" t="s">
        <v>6</v>
      </c>
      <c r="F5" s="1" t="s">
        <v>3</v>
      </c>
      <c r="G5" s="1" t="s">
        <v>4</v>
      </c>
      <c r="H5" s="1" t="s">
        <v>5</v>
      </c>
      <c r="I5" s="1" t="s">
        <v>6</v>
      </c>
      <c r="K5" s="14" t="s">
        <v>18</v>
      </c>
      <c r="L5" s="14">
        <v>35.735309999999998</v>
      </c>
      <c r="M5" s="14">
        <v>689.84424000000001</v>
      </c>
      <c r="N5" s="14">
        <v>27.160309999999999</v>
      </c>
      <c r="O5" s="14">
        <v>32.300469999999997</v>
      </c>
      <c r="P5" s="14">
        <v>37.995719999999999</v>
      </c>
      <c r="Q5" s="14">
        <v>23.136559999999999</v>
      </c>
      <c r="R5" s="9"/>
      <c r="S5" s="14">
        <f>((L5-0.1327)/0.036)/1000</f>
        <v>0.98896138888888896</v>
      </c>
      <c r="T5" s="14">
        <f>((M5-2.2016)/0.002)/1000</f>
        <v>343.82132000000001</v>
      </c>
      <c r="U5" s="14">
        <f>((N5-0.0654)/0.0022)/1000</f>
        <v>12.315868181818182</v>
      </c>
      <c r="V5" s="14">
        <f>((O5-1.0669)/0.0019)/1000</f>
        <v>16.438721052631575</v>
      </c>
      <c r="W5" s="14">
        <f>((P5-0.0708)/0.0021)/1000</f>
        <v>18.059485714285714</v>
      </c>
      <c r="X5" s="14">
        <f>((Q5-0.1498)/0.0019)/1000</f>
        <v>12.098294736842105</v>
      </c>
    </row>
    <row r="6" spans="1:25">
      <c r="A6" s="15">
        <v>43300</v>
      </c>
      <c r="B6" s="13">
        <v>0</v>
      </c>
      <c r="C6" s="16"/>
      <c r="D6" s="17"/>
      <c r="F6" s="15">
        <v>43300</v>
      </c>
      <c r="G6" s="13">
        <v>0</v>
      </c>
      <c r="H6" s="16"/>
      <c r="I6" s="17"/>
      <c r="K6" s="14" t="s">
        <v>19</v>
      </c>
      <c r="L6" s="14">
        <v>30.14076</v>
      </c>
      <c r="M6" s="14">
        <v>425.26891999999998</v>
      </c>
      <c r="N6" s="14">
        <v>18.203230000000001</v>
      </c>
      <c r="O6" s="14">
        <v>40.217959999999998</v>
      </c>
      <c r="P6" s="14">
        <v>18.858329999999999</v>
      </c>
      <c r="Q6" s="14">
        <v>15.735329999999999</v>
      </c>
      <c r="R6" s="9"/>
      <c r="S6" s="14">
        <f>((L6-0.1327)/0.036)/1000</f>
        <v>0.83355722222222228</v>
      </c>
      <c r="T6" s="14">
        <f>((M6-2.2016)/0.002)/1000</f>
        <v>211.53366</v>
      </c>
      <c r="U6" s="14">
        <f>((N6-0.0654)/0.0022)/1000</f>
        <v>8.2444681818181813</v>
      </c>
      <c r="V6" s="14">
        <f>((O6-1.0669)/0.0019)/1000</f>
        <v>20.605821052631576</v>
      </c>
      <c r="W6" s="14">
        <f>((P6-0.0708)/0.0021)/1000</f>
        <v>8.9464428571428574</v>
      </c>
      <c r="X6" s="14">
        <f>((Q6-0.1498)/0.0019)/1000</f>
        <v>8.2029105263157884</v>
      </c>
    </row>
    <row r="7" spans="1:25">
      <c r="A7" s="18">
        <v>43302</v>
      </c>
      <c r="B7">
        <v>2</v>
      </c>
      <c r="D7" s="19"/>
      <c r="F7" s="18">
        <v>43302</v>
      </c>
      <c r="G7">
        <v>2</v>
      </c>
      <c r="I7" s="19"/>
      <c r="J7" s="9"/>
      <c r="K7" s="14" t="s">
        <v>20</v>
      </c>
      <c r="L7" s="14">
        <v>24.310189999999999</v>
      </c>
      <c r="M7" s="14">
        <v>8.4691299999999998</v>
      </c>
      <c r="N7" s="14">
        <v>3.8818600000000001</v>
      </c>
      <c r="O7" s="14">
        <v>10.86768</v>
      </c>
      <c r="P7" s="14">
        <v>2.52258</v>
      </c>
      <c r="Q7" s="14">
        <v>9.5057600000000004</v>
      </c>
      <c r="R7" s="9"/>
      <c r="S7" s="14">
        <f>((L7-0.1327)/0.036)/1000</f>
        <v>0.67159694444444451</v>
      </c>
      <c r="T7" s="14">
        <f>((M7-2.2016)/0.002)/1000</f>
        <v>3.1337649999999999</v>
      </c>
      <c r="U7" s="14">
        <f>((N7-0.0654)/0.0022)/1000</f>
        <v>1.7347545454545454</v>
      </c>
      <c r="V7" s="14">
        <f>((O7-1.0669)/0.0019)/1000</f>
        <v>5.1583052631578949</v>
      </c>
      <c r="W7" s="14">
        <f>((P7-0.0708)/0.0021)/1000</f>
        <v>1.1675142857142857</v>
      </c>
      <c r="X7" s="14">
        <f>((Q7-0.1498)/0.0019)/1000</f>
        <v>4.9241894736842102</v>
      </c>
    </row>
    <row r="8" spans="1:25">
      <c r="A8" s="20">
        <v>43304</v>
      </c>
      <c r="B8" s="13">
        <v>4</v>
      </c>
      <c r="D8" s="19"/>
      <c r="F8" s="20">
        <v>43304</v>
      </c>
      <c r="G8" s="13">
        <v>4</v>
      </c>
      <c r="I8" s="19"/>
      <c r="J8" s="9"/>
      <c r="K8" s="14"/>
      <c r="L8" s="14"/>
      <c r="M8" s="14"/>
      <c r="N8" s="14"/>
      <c r="O8" s="14"/>
      <c r="P8" s="14"/>
      <c r="Q8" s="14"/>
      <c r="R8" s="9"/>
      <c r="S8" s="14">
        <f t="shared" ref="S8:X8" si="1">(S5+S6+S7)/3</f>
        <v>0.83137185185185192</v>
      </c>
      <c r="T8" s="14">
        <f t="shared" si="1"/>
        <v>186.16291500000003</v>
      </c>
      <c r="U8" s="14">
        <f t="shared" si="1"/>
        <v>7.4316969696969695</v>
      </c>
      <c r="V8" s="14">
        <f t="shared" si="1"/>
        <v>14.067615789473679</v>
      </c>
      <c r="W8" s="14">
        <f t="shared" si="1"/>
        <v>9.3911476190476186</v>
      </c>
      <c r="X8" s="14">
        <f t="shared" si="1"/>
        <v>8.4084649122807011</v>
      </c>
    </row>
    <row r="9" spans="1:25">
      <c r="A9" s="18">
        <v>43306</v>
      </c>
      <c r="B9">
        <v>6</v>
      </c>
      <c r="D9" s="19"/>
      <c r="F9" s="18">
        <v>43306</v>
      </c>
      <c r="G9">
        <v>6</v>
      </c>
      <c r="I9" s="19"/>
      <c r="J9" s="9"/>
      <c r="K9" s="14" t="s">
        <v>21</v>
      </c>
      <c r="L9" s="14">
        <v>38.289209999999997</v>
      </c>
      <c r="M9" s="14">
        <v>71.117459999999994</v>
      </c>
      <c r="N9" s="14">
        <v>19.966640000000002</v>
      </c>
      <c r="O9" s="14">
        <v>63.761800000000001</v>
      </c>
      <c r="P9" s="14">
        <v>17.165569999999999</v>
      </c>
      <c r="Q9" s="14">
        <v>83.055530000000005</v>
      </c>
      <c r="R9" s="9"/>
      <c r="S9" s="14">
        <f>((L9-0.1327)/0.036)/1000</f>
        <v>1.0599030555555555</v>
      </c>
      <c r="T9" s="14">
        <f>((M9-2.2016)/0.002)/1000</f>
        <v>34.457929999999998</v>
      </c>
      <c r="U9" s="14">
        <f>((N9-0.0654)/0.0022)/1000</f>
        <v>9.046018181818182</v>
      </c>
      <c r="V9" s="14">
        <f>((O9-1.0669)/0.0019)/1000</f>
        <v>32.997315789473689</v>
      </c>
      <c r="W9" s="14">
        <f>((P9-0.0708)/0.0021)/100</f>
        <v>81.40366666666668</v>
      </c>
      <c r="X9" s="14">
        <f>((Q9-0.1498)/0.0019)/1000</f>
        <v>43.634594736842111</v>
      </c>
    </row>
    <row r="10" spans="1:25">
      <c r="A10" s="20">
        <v>43308</v>
      </c>
      <c r="B10" s="13">
        <v>8</v>
      </c>
      <c r="C10" s="11"/>
      <c r="D10" s="19"/>
      <c r="F10" s="20">
        <v>43308</v>
      </c>
      <c r="G10" s="13">
        <v>8</v>
      </c>
      <c r="H10" s="11"/>
      <c r="I10" s="19"/>
      <c r="J10" s="9"/>
      <c r="K10" s="14" t="s">
        <v>22</v>
      </c>
      <c r="L10" s="14">
        <v>52.856090000000002</v>
      </c>
      <c r="M10" s="14">
        <v>47.332909999999998</v>
      </c>
      <c r="N10" s="14">
        <v>35.513039999999997</v>
      </c>
      <c r="O10" s="14">
        <v>2.7614200000000002</v>
      </c>
      <c r="P10" s="14">
        <v>44.451160000000002</v>
      </c>
      <c r="Q10" s="14">
        <v>63.99362</v>
      </c>
      <c r="R10" s="9"/>
      <c r="S10" s="14">
        <f>((L10-0.1327)/0.036)/1000</f>
        <v>1.4645386111111114</v>
      </c>
      <c r="T10" s="14">
        <f>((M10-2.2016)/0.002)/1000</f>
        <v>22.565655</v>
      </c>
      <c r="U10" s="14">
        <f>((N10-0.0654)/0.0022)/1000</f>
        <v>16.112563636363635</v>
      </c>
      <c r="V10" s="14">
        <f>((O10-1.0669)/0.0019)/1000</f>
        <v>0.89185263157894745</v>
      </c>
      <c r="W10" s="14">
        <f>((P10-0.0708)/0.0021)/100</f>
        <v>211.33504761904766</v>
      </c>
      <c r="X10" s="14">
        <f>((Q10-0.1498)/0.0019)/1000</f>
        <v>33.602010526315787</v>
      </c>
    </row>
    <row r="11" spans="1:25">
      <c r="A11" s="18">
        <v>43310</v>
      </c>
      <c r="B11">
        <v>10</v>
      </c>
      <c r="C11" s="11"/>
      <c r="D11" s="19"/>
      <c r="F11" s="18">
        <v>43310</v>
      </c>
      <c r="G11">
        <v>10</v>
      </c>
      <c r="I11" s="19"/>
      <c r="J11" s="9"/>
      <c r="K11" s="14" t="s">
        <v>23</v>
      </c>
      <c r="L11" s="14">
        <v>69.597579999999994</v>
      </c>
      <c r="M11" s="14">
        <v>46.810009999999998</v>
      </c>
      <c r="N11" s="14">
        <v>7.1491800000000003</v>
      </c>
      <c r="O11" s="14">
        <v>27.20919</v>
      </c>
      <c r="P11" s="14">
        <v>15.59047</v>
      </c>
      <c r="Q11" s="14">
        <v>32.580829999999999</v>
      </c>
      <c r="R11" s="9"/>
      <c r="S11" s="14">
        <f>((L11-0.1327)/0.036)/1000</f>
        <v>1.9295799999999999</v>
      </c>
      <c r="T11" s="14">
        <f>((M11-2.2016)/0.002)/1000</f>
        <v>22.304205</v>
      </c>
      <c r="U11" s="14">
        <f>((N11-0.0654)/0.0022)/1000</f>
        <v>3.2198999999999995</v>
      </c>
      <c r="V11" s="14">
        <f>((O11-1.0669)/0.0019)/1000</f>
        <v>13.7591</v>
      </c>
      <c r="W11" s="14">
        <f>((P11-0.0708)/0.0021)/100</f>
        <v>73.903190476190474</v>
      </c>
      <c r="X11" s="14">
        <f>((Q11-0.1498)/0.0019)/1000</f>
        <v>17.068963157894736</v>
      </c>
    </row>
    <row r="12" spans="1:25">
      <c r="A12" s="20">
        <v>43312</v>
      </c>
      <c r="B12" s="13">
        <v>12</v>
      </c>
      <c r="C12" s="11"/>
      <c r="D12" s="19"/>
      <c r="F12" s="20">
        <v>43312</v>
      </c>
      <c r="G12" s="13">
        <v>12</v>
      </c>
      <c r="H12" s="11"/>
      <c r="I12" s="19"/>
      <c r="J12" s="9"/>
      <c r="K12" s="9"/>
      <c r="L12" s="9"/>
      <c r="M12" s="9"/>
      <c r="N12" s="9"/>
      <c r="O12" s="9"/>
      <c r="P12" s="9"/>
      <c r="Q12" s="9"/>
      <c r="R12" s="9"/>
      <c r="S12" s="14"/>
      <c r="T12" s="14"/>
      <c r="U12" s="14"/>
      <c r="V12" s="14"/>
      <c r="W12" s="14"/>
      <c r="X12" s="14"/>
    </row>
    <row r="13" spans="1:25">
      <c r="A13" s="18">
        <v>43314</v>
      </c>
      <c r="B13">
        <v>14</v>
      </c>
      <c r="C13" s="11"/>
      <c r="D13" s="19"/>
      <c r="F13" s="18">
        <v>43314</v>
      </c>
      <c r="G13">
        <v>14</v>
      </c>
      <c r="H13" s="11"/>
      <c r="I13" s="19"/>
      <c r="J13" s="9"/>
      <c r="K13" s="14" t="s">
        <v>24</v>
      </c>
      <c r="L13" s="14">
        <v>14.36619</v>
      </c>
      <c r="M13" s="14">
        <v>14.70628</v>
      </c>
      <c r="N13" s="14">
        <v>55.38165</v>
      </c>
      <c r="O13" s="14">
        <v>1.94818</v>
      </c>
      <c r="P13" s="14">
        <v>1.9083000000000001</v>
      </c>
      <c r="Q13" s="14">
        <v>235.09415000000001</v>
      </c>
      <c r="R13" s="9"/>
      <c r="S13" s="14">
        <f t="shared" ref="S13:S19" si="2">((L13-0.1327)/0.036)/1000</f>
        <v>0.39537472222222225</v>
      </c>
      <c r="T13" s="14">
        <f t="shared" ref="T13:T19" si="3">((M13-2.2016)/0.002)/1000</f>
        <v>6.2523400000000002</v>
      </c>
      <c r="U13" s="14">
        <f t="shared" ref="U13:U19" si="4">((N13-0.0654)/0.0022)/1000</f>
        <v>25.143750000000001</v>
      </c>
      <c r="V13" s="14">
        <f t="shared" ref="V13:V19" si="5">((O13-1.0669)/0.0019)/1000</f>
        <v>0.46383157894736843</v>
      </c>
      <c r="W13" s="14">
        <f t="shared" ref="W13:W19" si="6">((P13-0.0708)/0.0021)/100</f>
        <v>8.7500000000000018</v>
      </c>
      <c r="X13" s="14">
        <f t="shared" ref="X13:X19" si="7">((Q13-0.1498)/0.0019)/1000</f>
        <v>123.65492105263159</v>
      </c>
    </row>
    <row r="14" spans="1:25">
      <c r="A14" s="20">
        <v>43316</v>
      </c>
      <c r="B14" s="13">
        <v>16</v>
      </c>
      <c r="D14" s="19"/>
      <c r="F14" s="20">
        <v>43316</v>
      </c>
      <c r="G14" s="13">
        <v>16</v>
      </c>
      <c r="I14" s="19"/>
      <c r="J14" s="9"/>
      <c r="K14" s="14" t="s">
        <v>25</v>
      </c>
      <c r="L14" s="14">
        <v>20.379490000000001</v>
      </c>
      <c r="M14" s="14">
        <v>4.5798500000000004</v>
      </c>
      <c r="N14" s="14">
        <v>4.3056900000000002</v>
      </c>
      <c r="O14" s="14">
        <v>9.5970300000000002</v>
      </c>
      <c r="P14" s="14">
        <v>7.0430700000000002</v>
      </c>
      <c r="Q14" s="14">
        <v>15.403280000000001</v>
      </c>
      <c r="R14" s="9"/>
      <c r="S14" s="14">
        <f t="shared" si="2"/>
        <v>0.5624108333333333</v>
      </c>
      <c r="T14" s="14">
        <f t="shared" si="3"/>
        <v>1.1891250000000002</v>
      </c>
      <c r="U14" s="14">
        <f t="shared" si="4"/>
        <v>1.9274045454545452</v>
      </c>
      <c r="V14" s="14">
        <f t="shared" si="5"/>
        <v>4.4895421052631583</v>
      </c>
      <c r="W14" s="14">
        <f t="shared" si="6"/>
        <v>33.201285714285717</v>
      </c>
      <c r="X14" s="14">
        <f t="shared" si="7"/>
        <v>8.0281473684210525</v>
      </c>
    </row>
    <row r="15" spans="1:25">
      <c r="A15" s="18">
        <v>43318</v>
      </c>
      <c r="B15">
        <v>18</v>
      </c>
      <c r="D15" s="19"/>
      <c r="F15" s="18">
        <v>43318</v>
      </c>
      <c r="G15">
        <v>18</v>
      </c>
      <c r="H15" s="11"/>
      <c r="I15" s="19"/>
      <c r="K15" s="14" t="s">
        <v>26</v>
      </c>
      <c r="L15" s="1">
        <v>11.17957</v>
      </c>
      <c r="M15" s="1">
        <v>13.145580000000001</v>
      </c>
      <c r="N15" s="1">
        <v>7.1237199999999996</v>
      </c>
      <c r="O15" s="1">
        <v>3.5343</v>
      </c>
      <c r="P15" s="1">
        <v>13.574170000000001</v>
      </c>
      <c r="Q15" s="1">
        <v>248.96562</v>
      </c>
      <c r="S15" s="14">
        <f t="shared" si="2"/>
        <v>0.30685750000000001</v>
      </c>
      <c r="T15" s="14">
        <f t="shared" si="3"/>
        <v>5.4719899999999999</v>
      </c>
      <c r="U15" s="14">
        <f t="shared" si="4"/>
        <v>3.208327272727272</v>
      </c>
      <c r="V15" s="14">
        <f t="shared" si="5"/>
        <v>1.2986315789473686</v>
      </c>
      <c r="W15" s="14">
        <f t="shared" si="6"/>
        <v>64.301761904761904</v>
      </c>
      <c r="X15" s="14">
        <f t="shared" si="7"/>
        <v>130.9556947368421</v>
      </c>
    </row>
    <row r="16" spans="1:25">
      <c r="A16" s="20">
        <v>43320</v>
      </c>
      <c r="B16" s="13">
        <v>20</v>
      </c>
      <c r="D16" s="19"/>
      <c r="F16" s="20">
        <v>43320</v>
      </c>
      <c r="G16" s="13">
        <v>20</v>
      </c>
      <c r="I16" s="19"/>
      <c r="K16" s="1"/>
      <c r="L16" s="14"/>
      <c r="M16" s="14"/>
      <c r="N16" s="14"/>
      <c r="O16" s="14"/>
      <c r="P16" s="14"/>
      <c r="Q16" s="14"/>
      <c r="R16" s="9"/>
      <c r="S16" s="14">
        <f t="shared" si="2"/>
        <v>-3.6861111111111118E-3</v>
      </c>
      <c r="T16" s="14">
        <f t="shared" si="3"/>
        <v>-1.1008</v>
      </c>
      <c r="U16" s="14">
        <f t="shared" si="4"/>
        <v>-2.9727272727272727E-2</v>
      </c>
      <c r="V16" s="14">
        <f t="shared" si="5"/>
        <v>-0.56152631578947365</v>
      </c>
      <c r="W16" s="14">
        <f t="shared" si="6"/>
        <v>-0.33714285714285713</v>
      </c>
      <c r="X16" s="14">
        <f t="shared" si="7"/>
        <v>-7.8842105263157894E-2</v>
      </c>
      <c r="Y16" s="9"/>
    </row>
    <row r="17" spans="1:25">
      <c r="A17" s="18">
        <v>43322</v>
      </c>
      <c r="B17">
        <v>22</v>
      </c>
      <c r="C17" s="11"/>
      <c r="D17" s="19"/>
      <c r="F17" s="18">
        <v>43322</v>
      </c>
      <c r="G17">
        <v>22</v>
      </c>
      <c r="H17" s="11"/>
      <c r="I17" s="19"/>
      <c r="K17" s="14" t="s">
        <v>27</v>
      </c>
      <c r="L17" s="14">
        <v>21.504670000000001</v>
      </c>
      <c r="M17" s="14">
        <v>3.0832099999999998</v>
      </c>
      <c r="N17" s="14">
        <v>4.8193999999999999</v>
      </c>
      <c r="O17" s="14">
        <v>13.24996</v>
      </c>
      <c r="P17" s="14">
        <v>8.7078199999999999</v>
      </c>
      <c r="Q17" s="14">
        <v>20.747990000000001</v>
      </c>
      <c r="R17" s="9"/>
      <c r="S17" s="14">
        <f t="shared" si="2"/>
        <v>0.59366583333333334</v>
      </c>
      <c r="T17" s="14">
        <f t="shared" si="3"/>
        <v>0.44080499999999989</v>
      </c>
      <c r="U17" s="14">
        <f t="shared" si="4"/>
        <v>2.1609090909090907</v>
      </c>
      <c r="V17" s="14">
        <f t="shared" si="5"/>
        <v>6.4121368421052631</v>
      </c>
      <c r="W17" s="14">
        <f t="shared" si="6"/>
        <v>41.128666666666668</v>
      </c>
      <c r="X17" s="14">
        <f t="shared" si="7"/>
        <v>10.841152631578948</v>
      </c>
      <c r="Y17" s="9"/>
    </row>
    <row r="18" spans="1:25">
      <c r="A18" s="20">
        <v>43324</v>
      </c>
      <c r="B18" s="13">
        <v>24</v>
      </c>
      <c r="C18" s="11"/>
      <c r="D18" s="19"/>
      <c r="F18" s="20">
        <v>43324</v>
      </c>
      <c r="G18" s="13">
        <v>24</v>
      </c>
      <c r="H18" s="11"/>
      <c r="I18" s="19"/>
      <c r="K18" s="14" t="s">
        <v>28</v>
      </c>
      <c r="L18" s="14"/>
      <c r="M18" s="14"/>
      <c r="N18" s="14"/>
      <c r="O18" s="14"/>
      <c r="P18" s="14"/>
      <c r="Q18" s="14"/>
      <c r="R18" s="9"/>
      <c r="S18" s="14">
        <f t="shared" si="2"/>
        <v>-3.6861111111111118E-3</v>
      </c>
      <c r="T18" s="14">
        <f t="shared" si="3"/>
        <v>-1.1008</v>
      </c>
      <c r="U18" s="14">
        <f t="shared" si="4"/>
        <v>-2.9727272727272727E-2</v>
      </c>
      <c r="V18" s="14">
        <f t="shared" si="5"/>
        <v>-0.56152631578947365</v>
      </c>
      <c r="W18" s="14">
        <f t="shared" si="6"/>
        <v>-0.33714285714285713</v>
      </c>
      <c r="X18" s="14">
        <f t="shared" si="7"/>
        <v>-7.8842105263157894E-2</v>
      </c>
      <c r="Y18" s="9"/>
    </row>
    <row r="19" spans="1:25">
      <c r="A19" s="21">
        <v>43326</v>
      </c>
      <c r="B19" s="22">
        <v>26</v>
      </c>
      <c r="C19" s="23"/>
      <c r="D19" s="24"/>
      <c r="F19" s="21">
        <v>43326</v>
      </c>
      <c r="G19" s="22">
        <v>26</v>
      </c>
      <c r="H19" s="23"/>
      <c r="I19" s="24"/>
      <c r="K19" s="14" t="s">
        <v>29</v>
      </c>
      <c r="L19" s="14"/>
      <c r="M19" s="14"/>
      <c r="N19" s="14"/>
      <c r="O19" s="14"/>
      <c r="P19" s="14"/>
      <c r="Q19" s="14"/>
      <c r="R19" s="9"/>
      <c r="S19" s="14">
        <f t="shared" si="2"/>
        <v>-3.6861111111111118E-3</v>
      </c>
      <c r="T19" s="14">
        <f t="shared" si="3"/>
        <v>-1.1008</v>
      </c>
      <c r="U19" s="14">
        <f t="shared" si="4"/>
        <v>-2.9727272727272727E-2</v>
      </c>
      <c r="V19" s="14">
        <f t="shared" si="5"/>
        <v>-0.56152631578947365</v>
      </c>
      <c r="W19" s="14">
        <f t="shared" si="6"/>
        <v>-0.33714285714285713</v>
      </c>
      <c r="X19" s="14">
        <f t="shared" si="7"/>
        <v>-7.8842105263157894E-2</v>
      </c>
      <c r="Y19" s="9"/>
    </row>
    <row r="20" spans="1:25">
      <c r="L20" s="9"/>
      <c r="M20" s="9"/>
      <c r="N20" s="9"/>
      <c r="O20" s="9"/>
      <c r="P20" s="9"/>
      <c r="Q20" s="9"/>
      <c r="R20" s="9"/>
      <c r="S20" s="14"/>
      <c r="T20" s="14"/>
      <c r="U20" s="14"/>
      <c r="V20" s="14"/>
      <c r="W20" s="14"/>
      <c r="X20" s="14"/>
      <c r="Y20" s="9"/>
    </row>
    <row r="21" spans="1:25">
      <c r="K21" s="14" t="s">
        <v>30</v>
      </c>
      <c r="L21" s="14">
        <v>40.973509999999997</v>
      </c>
      <c r="M21" s="14">
        <v>30.3308</v>
      </c>
      <c r="N21" s="14">
        <v>11.055910000000001</v>
      </c>
      <c r="O21" s="14">
        <v>51.796790000000001</v>
      </c>
      <c r="P21" s="14">
        <v>24.271899999999999</v>
      </c>
      <c r="Q21" s="14">
        <v>83.422690000000003</v>
      </c>
      <c r="R21" s="9"/>
      <c r="S21" s="14">
        <f t="shared" ref="S21:S27" si="8">((L21-0.1327)/0.036)/1000</f>
        <v>1.1344669444444444</v>
      </c>
      <c r="T21" s="14">
        <f t="shared" ref="T21:T27" si="9">((M21-2.2016)/0.002)/1000</f>
        <v>14.0646</v>
      </c>
      <c r="U21" s="14">
        <f t="shared" ref="U21:U27" si="10">((N21-0.0654)/0.0022)/1000</f>
        <v>4.9956863636363629</v>
      </c>
      <c r="V21" s="14">
        <f t="shared" ref="V21:V27" si="11">((O21-1.0669)/0.0019)/1000</f>
        <v>26.699942105263158</v>
      </c>
      <c r="W21" s="14">
        <f t="shared" ref="W21:W27" si="12">((P21-0.0708)/0.0021)/100</f>
        <v>115.24333333333334</v>
      </c>
      <c r="X21" s="14">
        <f t="shared" ref="X21:X27" si="13">((Q21-0.1498)/0.0019)/1000</f>
        <v>43.827836842105263</v>
      </c>
      <c r="Y21" s="9"/>
    </row>
    <row r="22" spans="1:25">
      <c r="K22" s="14" t="s">
        <v>31</v>
      </c>
      <c r="L22" s="14">
        <v>19.18798</v>
      </c>
      <c r="M22" s="14">
        <v>6.3397459999999999</v>
      </c>
      <c r="N22" s="14">
        <v>5.9374599999999997</v>
      </c>
      <c r="O22" s="14">
        <v>52.801990000000004</v>
      </c>
      <c r="P22" s="14">
        <v>26.9907</v>
      </c>
      <c r="Q22" s="14">
        <v>53.57123</v>
      </c>
      <c r="R22" s="9"/>
      <c r="S22" s="14">
        <f t="shared" si="8"/>
        <v>0.52931333333333341</v>
      </c>
      <c r="T22" s="14">
        <f t="shared" si="9"/>
        <v>2.0690729999999999</v>
      </c>
      <c r="U22" s="14">
        <f t="shared" si="10"/>
        <v>2.6691181818181811</v>
      </c>
      <c r="V22" s="14">
        <f t="shared" si="11"/>
        <v>27.228994736842107</v>
      </c>
      <c r="W22" s="14">
        <f t="shared" si="12"/>
        <v>128.19000000000003</v>
      </c>
      <c r="X22" s="14">
        <f t="shared" si="13"/>
        <v>28.116542105263157</v>
      </c>
      <c r="Y22" s="9"/>
    </row>
    <row r="23" spans="1:25">
      <c r="K23" s="14" t="s">
        <v>32</v>
      </c>
      <c r="L23" s="14"/>
      <c r="M23" s="14"/>
      <c r="N23" s="14"/>
      <c r="O23" s="14"/>
      <c r="P23" s="14"/>
      <c r="Q23" s="14"/>
      <c r="R23" s="9"/>
      <c r="S23" s="14">
        <f t="shared" si="8"/>
        <v>-3.6861111111111118E-3</v>
      </c>
      <c r="T23" s="14">
        <f t="shared" si="9"/>
        <v>-1.1008</v>
      </c>
      <c r="U23" s="14">
        <f t="shared" si="10"/>
        <v>-2.9727272727272727E-2</v>
      </c>
      <c r="V23" s="14">
        <f t="shared" si="11"/>
        <v>-0.56152631578947365</v>
      </c>
      <c r="W23" s="14">
        <f t="shared" si="12"/>
        <v>-0.33714285714285713</v>
      </c>
      <c r="X23" s="14">
        <f t="shared" si="13"/>
        <v>-7.8842105263157894E-2</v>
      </c>
      <c r="Y23" s="9"/>
    </row>
    <row r="24" spans="1:25">
      <c r="K24" s="1"/>
      <c r="L24" s="1"/>
      <c r="M24" s="1"/>
      <c r="N24" s="1"/>
      <c r="O24" s="1"/>
      <c r="P24" s="1"/>
      <c r="Q24" s="1"/>
      <c r="S24" s="14">
        <f t="shared" si="8"/>
        <v>-3.6861111111111118E-3</v>
      </c>
      <c r="T24" s="14">
        <f t="shared" si="9"/>
        <v>-1.1008</v>
      </c>
      <c r="U24" s="14">
        <f t="shared" si="10"/>
        <v>-2.9727272727272727E-2</v>
      </c>
      <c r="V24" s="14">
        <f t="shared" si="11"/>
        <v>-0.56152631578947365</v>
      </c>
      <c r="W24" s="14">
        <f t="shared" si="12"/>
        <v>-0.33714285714285713</v>
      </c>
      <c r="X24" s="14">
        <f t="shared" si="13"/>
        <v>-7.8842105263157894E-2</v>
      </c>
    </row>
    <row r="25" spans="1:25">
      <c r="K25" s="14" t="s">
        <v>33</v>
      </c>
      <c r="L25" s="1">
        <v>20.10633</v>
      </c>
      <c r="M25" s="1">
        <v>17.035959999999999</v>
      </c>
      <c r="N25" s="1">
        <v>6.2269399999999999</v>
      </c>
      <c r="O25" s="1">
        <v>6.0820400000000001</v>
      </c>
      <c r="P25" s="1">
        <v>9.7719799999999992</v>
      </c>
      <c r="Q25" s="1">
        <v>14.726979999999999</v>
      </c>
      <c r="S25" s="14">
        <f t="shared" si="8"/>
        <v>0.55482305555555556</v>
      </c>
      <c r="T25" s="14">
        <f t="shared" si="9"/>
        <v>7.4171800000000001</v>
      </c>
      <c r="U25" s="14">
        <f t="shared" si="10"/>
        <v>2.8007</v>
      </c>
      <c r="V25" s="14">
        <f t="shared" si="11"/>
        <v>2.6395473684210526</v>
      </c>
      <c r="W25" s="14">
        <f t="shared" si="12"/>
        <v>46.196095238095239</v>
      </c>
      <c r="X25" s="14">
        <f t="shared" si="13"/>
        <v>7.6721999999999992</v>
      </c>
    </row>
    <row r="26" spans="1:25">
      <c r="K26" s="14" t="s">
        <v>34</v>
      </c>
      <c r="L26" s="1">
        <v>18.404589999999999</v>
      </c>
      <c r="M26" s="1">
        <v>17.588539999999998</v>
      </c>
      <c r="N26" s="1">
        <v>6.1001200000000004</v>
      </c>
      <c r="O26" s="1">
        <v>6.8814900000000003</v>
      </c>
      <c r="P26" s="1">
        <v>12.00128</v>
      </c>
      <c r="Q26" s="1">
        <v>6.1662299999999997</v>
      </c>
      <c r="S26" s="14">
        <f t="shared" si="8"/>
        <v>0.50755249999999996</v>
      </c>
      <c r="T26" s="14">
        <f t="shared" si="9"/>
        <v>7.6934699999999996</v>
      </c>
      <c r="U26" s="14">
        <f t="shared" si="10"/>
        <v>2.7430545454545454</v>
      </c>
      <c r="V26" s="14">
        <f t="shared" si="11"/>
        <v>3.0603105263157899</v>
      </c>
      <c r="W26" s="14">
        <f t="shared" si="12"/>
        <v>56.811809523809522</v>
      </c>
      <c r="X26" s="14">
        <f t="shared" si="13"/>
        <v>3.1665421052631579</v>
      </c>
    </row>
    <row r="27" spans="1:25">
      <c r="K27" s="14" t="s">
        <v>35</v>
      </c>
      <c r="L27" s="1">
        <v>19.203469999999999</v>
      </c>
      <c r="M27" s="1">
        <v>29.803460000000001</v>
      </c>
      <c r="N27" s="1">
        <v>1.3881600000000001</v>
      </c>
      <c r="O27" s="1">
        <v>20.394469999999998</v>
      </c>
      <c r="P27" s="1">
        <v>7.7929199999999996</v>
      </c>
      <c r="Q27" s="1">
        <v>88.673959999999994</v>
      </c>
      <c r="S27" s="14">
        <f t="shared" si="8"/>
        <v>0.52974361111111112</v>
      </c>
      <c r="T27" s="14">
        <f t="shared" si="9"/>
        <v>13.800930000000001</v>
      </c>
      <c r="U27" s="14">
        <f t="shared" si="10"/>
        <v>0.60125454545454549</v>
      </c>
      <c r="V27" s="14">
        <f t="shared" si="11"/>
        <v>10.172405263157895</v>
      </c>
      <c r="W27" s="14">
        <f t="shared" si="12"/>
        <v>36.771999999999998</v>
      </c>
      <c r="X27" s="14">
        <f t="shared" si="13"/>
        <v>46.591663157894736</v>
      </c>
    </row>
    <row r="29" spans="1:25">
      <c r="K29" s="14" t="s">
        <v>36</v>
      </c>
      <c r="L29" s="1">
        <v>11.17957</v>
      </c>
      <c r="M29" s="1">
        <v>13.145580000000001</v>
      </c>
      <c r="N29" s="1">
        <v>7.1237199999999996</v>
      </c>
      <c r="O29" s="1">
        <v>3.5343</v>
      </c>
      <c r="P29" s="1">
        <v>13.574170000000001</v>
      </c>
      <c r="Q29" s="14">
        <v>15.735329999999999</v>
      </c>
      <c r="S29" s="1"/>
      <c r="T29" s="1"/>
      <c r="U29" s="1"/>
      <c r="V29" s="1"/>
      <c r="W29" s="1"/>
      <c r="X29" s="1"/>
    </row>
    <row r="30" spans="1:25">
      <c r="K30" s="14" t="s">
        <v>37</v>
      </c>
      <c r="L30" s="1"/>
      <c r="M30" s="1"/>
      <c r="N30" s="1"/>
      <c r="O30" s="1"/>
      <c r="P30" s="1"/>
      <c r="Q30" s="14">
        <v>9.5057600000000004</v>
      </c>
      <c r="S30" s="1"/>
      <c r="T30" s="1"/>
      <c r="U30" s="1"/>
      <c r="V30" s="1"/>
      <c r="W30" s="1"/>
      <c r="X30" s="1"/>
    </row>
    <row r="31" spans="1:25">
      <c r="K31" s="14" t="s">
        <v>38</v>
      </c>
      <c r="L31" s="1"/>
      <c r="M31" s="1"/>
      <c r="N31" s="1"/>
      <c r="O31" s="1"/>
      <c r="P31" s="1"/>
      <c r="Q31" s="1"/>
      <c r="S31" s="1"/>
      <c r="T31" s="1"/>
      <c r="U31" s="1"/>
      <c r="V31" s="1"/>
      <c r="W31" s="1"/>
      <c r="X31" s="1"/>
    </row>
    <row r="32" spans="1:25">
      <c r="K32" s="1"/>
      <c r="L32" s="1"/>
      <c r="M32" s="1"/>
      <c r="N32" s="1"/>
      <c r="O32" s="1"/>
      <c r="P32" s="1"/>
      <c r="Q32" s="1"/>
      <c r="S32" s="1"/>
      <c r="T32" s="1"/>
      <c r="U32" s="1"/>
      <c r="V32" s="1"/>
      <c r="W32" s="1"/>
      <c r="X32" s="1"/>
    </row>
    <row r="33" spans="11:24">
      <c r="K33" s="14" t="s">
        <v>39</v>
      </c>
      <c r="L33" s="1"/>
      <c r="M33" s="1"/>
      <c r="N33" s="1"/>
      <c r="O33" s="1"/>
      <c r="P33" s="1"/>
      <c r="Q33" s="1"/>
      <c r="S33" s="1"/>
      <c r="T33" s="1"/>
      <c r="U33" s="1"/>
      <c r="V33" s="1"/>
      <c r="W33" s="1"/>
      <c r="X33" s="1"/>
    </row>
    <row r="34" spans="11:24">
      <c r="K34" s="14" t="s">
        <v>40</v>
      </c>
      <c r="L34" s="1"/>
      <c r="M34" s="1"/>
      <c r="N34" s="1"/>
      <c r="O34" s="1"/>
      <c r="P34" s="1"/>
      <c r="Q34" s="1"/>
      <c r="S34" s="1"/>
      <c r="T34" s="1"/>
      <c r="U34" s="1"/>
      <c r="V34" s="1"/>
      <c r="W34" s="1"/>
      <c r="X34" s="1"/>
    </row>
    <row r="35" spans="11:24">
      <c r="K35" s="14" t="s">
        <v>41</v>
      </c>
      <c r="L35" s="1"/>
      <c r="M35" s="1"/>
      <c r="N35" s="1"/>
      <c r="O35" s="1"/>
      <c r="P35" s="1"/>
      <c r="Q35" s="1"/>
      <c r="S35" s="1"/>
      <c r="T35" s="1"/>
      <c r="U35" s="1"/>
      <c r="V35" s="1"/>
      <c r="W35" s="1"/>
      <c r="X35" s="1"/>
    </row>
    <row r="37" spans="11:24">
      <c r="K37" s="14" t="s">
        <v>42</v>
      </c>
      <c r="L37" s="1"/>
      <c r="M37" s="1"/>
      <c r="N37" s="1"/>
      <c r="O37" s="1"/>
      <c r="P37" s="1"/>
      <c r="Q37" s="1"/>
      <c r="S37" s="1"/>
      <c r="T37" s="1"/>
      <c r="U37" s="1"/>
      <c r="V37" s="1"/>
      <c r="W37" s="1"/>
      <c r="X37" s="1"/>
    </row>
    <row r="38" spans="11:24">
      <c r="K38" s="14" t="s">
        <v>43</v>
      </c>
      <c r="L38" s="1"/>
      <c r="M38" s="1"/>
      <c r="N38" s="1"/>
      <c r="O38" s="1"/>
      <c r="P38" s="1"/>
      <c r="Q38" s="1"/>
      <c r="S38" s="1"/>
      <c r="T38" s="1"/>
      <c r="U38" s="1"/>
      <c r="V38" s="1"/>
      <c r="W38" s="1"/>
      <c r="X38" s="1"/>
    </row>
    <row r="39" spans="11:24">
      <c r="K39" s="14" t="s">
        <v>44</v>
      </c>
      <c r="L39" s="1"/>
      <c r="M39" s="1"/>
      <c r="N39" s="1"/>
      <c r="O39" s="1"/>
      <c r="P39" s="1"/>
      <c r="Q39" s="1"/>
      <c r="S39" s="1"/>
      <c r="T39" s="1"/>
      <c r="U39" s="1"/>
      <c r="V39" s="1"/>
      <c r="W39" s="1"/>
      <c r="X39" s="1"/>
    </row>
    <row r="40" spans="11:24">
      <c r="K40" s="1"/>
      <c r="L40" s="1"/>
      <c r="M40" s="1"/>
      <c r="N40" s="1"/>
      <c r="O40" s="1"/>
      <c r="P40" s="1"/>
      <c r="Q40" s="1"/>
      <c r="S40" s="1"/>
      <c r="T40" s="1"/>
      <c r="U40" s="1"/>
      <c r="V40" s="1"/>
      <c r="W40" s="1"/>
      <c r="X40" s="1"/>
    </row>
    <row r="41" spans="11:24">
      <c r="K41" s="14" t="s">
        <v>45</v>
      </c>
      <c r="L41" s="1"/>
      <c r="M41" s="1"/>
      <c r="N41" s="1"/>
      <c r="O41" s="1"/>
      <c r="P41" s="1"/>
      <c r="Q41" s="1"/>
      <c r="S41" s="1"/>
      <c r="T41" s="1"/>
      <c r="U41" s="1"/>
      <c r="V41" s="1"/>
      <c r="W41" s="1"/>
      <c r="X41" s="1"/>
    </row>
    <row r="42" spans="11:24">
      <c r="K42" s="14" t="s">
        <v>46</v>
      </c>
      <c r="L42" s="1"/>
      <c r="M42" s="1"/>
      <c r="N42" s="1"/>
      <c r="O42" s="1"/>
      <c r="P42" s="1"/>
      <c r="Q42" s="1"/>
      <c r="S42" s="1"/>
      <c r="T42" s="1"/>
      <c r="U42" s="1"/>
      <c r="V42" s="1"/>
      <c r="W42" s="1"/>
      <c r="X42" s="1"/>
    </row>
    <row r="43" spans="11:24">
      <c r="K43" s="14" t="s">
        <v>47</v>
      </c>
      <c r="L43" s="1"/>
      <c r="M43" s="1"/>
      <c r="N43" s="1"/>
      <c r="O43" s="1"/>
      <c r="P43" s="1"/>
      <c r="Q43" s="1"/>
      <c r="S43" s="1"/>
      <c r="T43" s="1"/>
      <c r="U43" s="1"/>
      <c r="V43" s="1"/>
      <c r="W43" s="1"/>
      <c r="X43" s="1"/>
    </row>
    <row r="45" spans="11:24">
      <c r="K45" s="14" t="s">
        <v>48</v>
      </c>
      <c r="L45" s="1"/>
      <c r="M45" s="1"/>
      <c r="N45" s="1"/>
      <c r="O45" s="1"/>
      <c r="P45" s="1"/>
      <c r="Q45" s="1"/>
      <c r="S45" s="1"/>
      <c r="T45" s="1"/>
      <c r="U45" s="1"/>
      <c r="V45" s="1"/>
      <c r="W45" s="1"/>
      <c r="X45" s="1"/>
    </row>
    <row r="46" spans="11:24">
      <c r="K46" s="14" t="s">
        <v>49</v>
      </c>
      <c r="L46" s="1"/>
      <c r="M46" s="1"/>
      <c r="N46" s="1"/>
      <c r="O46" s="1"/>
      <c r="P46" s="1"/>
      <c r="Q46" s="1"/>
      <c r="S46" s="1"/>
      <c r="T46" s="1"/>
      <c r="U46" s="1"/>
      <c r="V46" s="1"/>
      <c r="W46" s="1"/>
      <c r="X46" s="1"/>
    </row>
    <row r="47" spans="11:24">
      <c r="K47" s="14" t="s">
        <v>50</v>
      </c>
      <c r="L47" s="1"/>
      <c r="M47" s="1"/>
      <c r="N47" s="1"/>
      <c r="O47" s="1"/>
      <c r="P47" s="1"/>
      <c r="Q47" s="1"/>
      <c r="S47" s="1"/>
      <c r="T47" s="1"/>
      <c r="U47" s="1"/>
      <c r="V47" s="1"/>
      <c r="W47" s="1"/>
      <c r="X47" s="1"/>
    </row>
    <row r="48" spans="11:24">
      <c r="K48" s="1"/>
      <c r="L48" s="1"/>
      <c r="M48" s="1"/>
      <c r="N48" s="1"/>
      <c r="O48" s="1"/>
      <c r="P48" s="1"/>
      <c r="Q48" s="1"/>
      <c r="S48" s="1"/>
      <c r="T48" s="1"/>
      <c r="U48" s="1"/>
      <c r="V48" s="1"/>
      <c r="W48" s="1"/>
      <c r="X48" s="1"/>
    </row>
    <row r="49" spans="11:24">
      <c r="K49" s="14" t="s">
        <v>51</v>
      </c>
      <c r="L49" s="1"/>
      <c r="M49" s="1"/>
      <c r="N49" s="1"/>
      <c r="O49" s="1"/>
      <c r="P49" s="1"/>
      <c r="Q49" s="1"/>
      <c r="S49" s="1"/>
      <c r="T49" s="1"/>
      <c r="U49" s="1"/>
      <c r="V49" s="1"/>
      <c r="W49" s="1"/>
      <c r="X49" s="1"/>
    </row>
    <row r="50" spans="11:24">
      <c r="K50" s="14" t="s">
        <v>52</v>
      </c>
      <c r="L50" s="1"/>
      <c r="M50" s="1"/>
      <c r="N50" s="1"/>
      <c r="O50" s="1"/>
      <c r="P50" s="1"/>
      <c r="Q50" s="1"/>
      <c r="S50" s="1"/>
      <c r="T50" s="1"/>
      <c r="U50" s="1"/>
      <c r="V50" s="1"/>
      <c r="W50" s="1"/>
      <c r="X50" s="1"/>
    </row>
    <row r="51" spans="11:24">
      <c r="K51" s="14" t="s">
        <v>53</v>
      </c>
      <c r="L51" s="1"/>
      <c r="M51" s="1"/>
      <c r="N51" s="1"/>
      <c r="O51" s="1"/>
      <c r="P51" s="1"/>
      <c r="Q51" s="1"/>
      <c r="S51" s="1"/>
      <c r="T51" s="1"/>
      <c r="U51" s="1"/>
      <c r="V51" s="1"/>
      <c r="W51" s="1"/>
      <c r="X51" s="1"/>
    </row>
  </sheetData>
  <mergeCells count="4">
    <mergeCell ref="C1:J2"/>
    <mergeCell ref="L3:Q3"/>
    <mergeCell ref="A4:D4"/>
    <mergeCell ref="F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0EFB-9CE2-B448-8CCA-4A5578F1EBE8}">
  <dimension ref="A1:V20"/>
  <sheetViews>
    <sheetView workbookViewId="0">
      <selection sqref="A1:XFD1048576"/>
    </sheetView>
  </sheetViews>
  <sheetFormatPr baseColWidth="10" defaultRowHeight="16"/>
  <cols>
    <col min="5" max="5" width="7.33203125" customWidth="1"/>
    <col min="6" max="6" width="11.5" customWidth="1"/>
    <col min="7" max="7" width="13.6640625" customWidth="1"/>
    <col min="8" max="8" width="13.83203125" customWidth="1"/>
    <col min="9" max="9" width="13.5" customWidth="1"/>
    <col min="10" max="10" width="12.5" customWidth="1"/>
    <col min="11" max="11" width="13.5" customWidth="1"/>
    <col min="12" max="12" width="13.6640625" customWidth="1"/>
  </cols>
  <sheetData>
    <row r="1" spans="1:22">
      <c r="A1" s="244" t="s">
        <v>0</v>
      </c>
      <c r="B1" s="244"/>
      <c r="C1" s="244"/>
      <c r="D1" s="244"/>
      <c r="E1" s="244"/>
      <c r="F1" s="244"/>
      <c r="G1" s="244"/>
      <c r="H1" s="244"/>
      <c r="I1" s="244"/>
    </row>
    <row r="2" spans="1:22">
      <c r="A2" s="244"/>
      <c r="B2" s="244"/>
      <c r="C2" s="244"/>
      <c r="D2" s="244"/>
      <c r="E2" s="244"/>
      <c r="F2" s="244"/>
      <c r="G2" s="244"/>
      <c r="H2" s="244"/>
      <c r="I2" s="244"/>
    </row>
    <row r="5" spans="1:22">
      <c r="A5" s="243" t="s">
        <v>1</v>
      </c>
      <c r="B5" s="243"/>
      <c r="C5" s="243"/>
      <c r="D5" s="243"/>
      <c r="F5" s="1"/>
      <c r="G5" s="245" t="s">
        <v>2</v>
      </c>
      <c r="H5" s="245"/>
      <c r="I5" s="245"/>
      <c r="J5" s="245"/>
      <c r="K5" s="245"/>
      <c r="L5" s="245"/>
    </row>
    <row r="6" spans="1:22">
      <c r="A6" s="1" t="s">
        <v>3</v>
      </c>
      <c r="B6" s="1" t="s">
        <v>4</v>
      </c>
      <c r="C6" s="1" t="s">
        <v>5</v>
      </c>
      <c r="D6" s="1" t="s">
        <v>6</v>
      </c>
      <c r="F6" s="2" t="s">
        <v>7</v>
      </c>
      <c r="G6" s="3" t="s">
        <v>8</v>
      </c>
      <c r="H6" s="4" t="s">
        <v>9</v>
      </c>
      <c r="I6" s="5" t="s">
        <v>10</v>
      </c>
      <c r="J6" s="6" t="s">
        <v>11</v>
      </c>
      <c r="K6" s="7" t="s">
        <v>12</v>
      </c>
      <c r="L6" s="8" t="s">
        <v>13</v>
      </c>
      <c r="P6" s="9"/>
      <c r="Q6" s="9"/>
      <c r="R6" s="9"/>
      <c r="S6" s="9"/>
      <c r="T6" s="9"/>
      <c r="U6" s="9"/>
      <c r="V6" s="9"/>
    </row>
    <row r="7" spans="1:22">
      <c r="A7" s="10">
        <v>43335</v>
      </c>
      <c r="B7">
        <v>0</v>
      </c>
      <c r="C7" s="11"/>
      <c r="F7" s="2">
        <v>0</v>
      </c>
      <c r="G7" s="1">
        <v>1929.58</v>
      </c>
      <c r="H7" s="1">
        <v>343821.32</v>
      </c>
      <c r="I7" s="1">
        <v>12315.868181818181</v>
      </c>
      <c r="J7" s="1">
        <v>16438.721052631576</v>
      </c>
      <c r="K7" s="1">
        <v>18059.485714285714</v>
      </c>
      <c r="L7" s="1">
        <v>12098.294736842105</v>
      </c>
    </row>
    <row r="8" spans="1:22">
      <c r="A8" s="12">
        <v>43337</v>
      </c>
      <c r="B8" s="13">
        <v>2</v>
      </c>
      <c r="C8" s="13"/>
      <c r="D8" s="13"/>
      <c r="F8" s="2">
        <v>8</v>
      </c>
      <c r="G8" s="1">
        <v>1464.5386111111113</v>
      </c>
      <c r="H8" s="1">
        <v>34457.93</v>
      </c>
      <c r="I8" s="1">
        <v>8244.4681818181816</v>
      </c>
      <c r="J8" s="1">
        <v>20605.821052631578</v>
      </c>
      <c r="K8" s="1">
        <v>8140.3666666666677</v>
      </c>
      <c r="L8" s="1">
        <v>8202.910526315789</v>
      </c>
    </row>
    <row r="9" spans="1:22">
      <c r="A9" s="10">
        <v>43339</v>
      </c>
      <c r="B9">
        <v>4</v>
      </c>
      <c r="F9" s="2">
        <v>12</v>
      </c>
      <c r="G9" s="1">
        <v>989.46694444444449</v>
      </c>
      <c r="H9" s="1">
        <v>211533.66</v>
      </c>
      <c r="I9" s="1">
        <v>9046.0181818181827</v>
      </c>
      <c r="J9" s="1">
        <v>8918.5263157894697</v>
      </c>
      <c r="K9" s="1">
        <v>8946.442857142858</v>
      </c>
      <c r="L9" s="1">
        <v>43634.594736842111</v>
      </c>
    </row>
    <row r="10" spans="1:22">
      <c r="A10" s="12">
        <v>43341</v>
      </c>
      <c r="B10" s="13">
        <v>6</v>
      </c>
      <c r="C10" s="13"/>
      <c r="D10" s="13"/>
      <c r="F10" s="2">
        <v>18</v>
      </c>
      <c r="G10" s="1">
        <v>1059.9030555555555</v>
      </c>
      <c r="H10" s="1">
        <v>22565.654999999999</v>
      </c>
      <c r="I10" s="1">
        <v>16112.563636363635</v>
      </c>
      <c r="J10" s="1">
        <v>32997.315789473687</v>
      </c>
      <c r="K10" s="1">
        <v>21133.504761904765</v>
      </c>
      <c r="L10" s="1">
        <v>33602.010526315789</v>
      </c>
    </row>
    <row r="11" spans="1:22">
      <c r="A11" s="10">
        <v>43343</v>
      </c>
      <c r="B11">
        <v>8</v>
      </c>
      <c r="C11" s="11"/>
      <c r="F11" s="2">
        <v>22</v>
      </c>
      <c r="G11" s="1">
        <v>833.55722222222232</v>
      </c>
      <c r="H11" s="1">
        <v>3133.7649999999999</v>
      </c>
      <c r="I11" s="1">
        <v>3219.8999999999996</v>
      </c>
      <c r="J11" s="1">
        <v>13759.1</v>
      </c>
      <c r="K11" s="1">
        <v>7390.3190476190475</v>
      </c>
      <c r="L11" s="1">
        <v>17068.963157894737</v>
      </c>
    </row>
    <row r="12" spans="1:22">
      <c r="A12" s="12">
        <v>43345</v>
      </c>
      <c r="B12" s="13">
        <v>10</v>
      </c>
      <c r="C12" s="13"/>
      <c r="D12" s="13"/>
      <c r="F12" s="2">
        <v>26</v>
      </c>
      <c r="G12" s="1">
        <v>671.59694444444449</v>
      </c>
      <c r="H12" s="1">
        <v>22304.204999999998</v>
      </c>
      <c r="I12" s="1">
        <v>1734.7545454545455</v>
      </c>
      <c r="J12" s="1">
        <v>5158.3052631578948</v>
      </c>
      <c r="K12" s="1">
        <v>1167.5142857142857</v>
      </c>
      <c r="L12" s="1">
        <v>4924.1894736842105</v>
      </c>
    </row>
    <row r="13" spans="1:22">
      <c r="A13" s="10">
        <v>43347</v>
      </c>
      <c r="B13">
        <v>12</v>
      </c>
      <c r="C13" s="11"/>
    </row>
    <row r="14" spans="1:22">
      <c r="A14" s="12">
        <v>43350</v>
      </c>
      <c r="B14" s="13">
        <v>14</v>
      </c>
      <c r="C14" s="13"/>
      <c r="D14" s="13"/>
    </row>
    <row r="15" spans="1:22">
      <c r="A15" s="10">
        <v>43352</v>
      </c>
      <c r="B15">
        <v>16</v>
      </c>
    </row>
    <row r="16" spans="1:22">
      <c r="A16" s="12">
        <v>43354</v>
      </c>
      <c r="B16" s="13">
        <v>18</v>
      </c>
      <c r="C16" s="11"/>
      <c r="D16" s="13"/>
    </row>
    <row r="17" spans="1:4">
      <c r="A17" s="10">
        <v>43356</v>
      </c>
      <c r="B17">
        <v>20</v>
      </c>
    </row>
    <row r="18" spans="1:4">
      <c r="A18" s="12">
        <v>43358</v>
      </c>
      <c r="B18" s="13">
        <v>22</v>
      </c>
      <c r="C18" s="11"/>
      <c r="D18" s="13"/>
    </row>
    <row r="19" spans="1:4">
      <c r="A19" s="10">
        <v>43360</v>
      </c>
      <c r="B19">
        <v>24</v>
      </c>
    </row>
    <row r="20" spans="1:4">
      <c r="A20" s="12">
        <v>43362</v>
      </c>
      <c r="B20" s="13">
        <v>26</v>
      </c>
      <c r="C20" s="11"/>
      <c r="D20" s="13"/>
    </row>
  </sheetData>
  <mergeCells count="3">
    <mergeCell ref="A1:I2"/>
    <mergeCell ref="A5:D5"/>
    <mergeCell ref="G5:L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A91B-0B39-5D4B-9997-BDD34E320060}">
  <dimension ref="A3:K20"/>
  <sheetViews>
    <sheetView zoomScale="86" workbookViewId="0">
      <selection sqref="A1:XFD1048576"/>
    </sheetView>
  </sheetViews>
  <sheetFormatPr baseColWidth="10" defaultRowHeight="16"/>
  <cols>
    <col min="1" max="1" width="17.83203125" customWidth="1"/>
    <col min="2" max="2" width="5.5" customWidth="1"/>
    <col min="3" max="3" width="11.83203125" bestFit="1" customWidth="1"/>
    <col min="5" max="5" width="14.6640625" customWidth="1"/>
    <col min="7" max="7" width="4.5" customWidth="1"/>
    <col min="11" max="11" width="14" customWidth="1"/>
  </cols>
  <sheetData>
    <row r="3" spans="1:11">
      <c r="B3" s="182" t="s">
        <v>16</v>
      </c>
      <c r="C3" s="182"/>
      <c r="D3" s="182"/>
      <c r="E3" s="182"/>
      <c r="G3" s="183" t="s">
        <v>1</v>
      </c>
      <c r="H3" s="183"/>
      <c r="I3" s="183"/>
      <c r="J3" s="183"/>
      <c r="K3" s="183"/>
    </row>
    <row r="4" spans="1:11">
      <c r="A4" s="9"/>
      <c r="B4" s="14"/>
      <c r="C4" s="14" t="s">
        <v>55</v>
      </c>
      <c r="D4" s="14" t="s">
        <v>56</v>
      </c>
      <c r="E4" s="14" t="s">
        <v>181</v>
      </c>
      <c r="G4" s="1"/>
      <c r="H4" s="26" t="s">
        <v>55</v>
      </c>
      <c r="I4" s="14" t="s">
        <v>56</v>
      </c>
      <c r="J4" s="14" t="s">
        <v>59</v>
      </c>
      <c r="K4" s="14" t="s">
        <v>181</v>
      </c>
    </row>
    <row r="5" spans="1:11">
      <c r="A5" s="9"/>
      <c r="B5" s="17">
        <v>0</v>
      </c>
      <c r="C5" s="101">
        <v>5.6</v>
      </c>
      <c r="D5" s="101">
        <v>5.2</v>
      </c>
      <c r="E5" s="101">
        <v>50</v>
      </c>
      <c r="G5" s="19">
        <v>0</v>
      </c>
      <c r="H5">
        <v>5.4</v>
      </c>
      <c r="I5">
        <v>36.6</v>
      </c>
      <c r="J5">
        <v>57.9</v>
      </c>
      <c r="K5">
        <v>50</v>
      </c>
    </row>
    <row r="6" spans="1:11">
      <c r="B6" s="19">
        <v>2</v>
      </c>
      <c r="C6">
        <v>45.8</v>
      </c>
      <c r="D6">
        <v>6.5</v>
      </c>
      <c r="E6">
        <v>50</v>
      </c>
      <c r="G6" s="19">
        <v>2</v>
      </c>
      <c r="H6">
        <v>54.3</v>
      </c>
      <c r="I6">
        <v>43.9</v>
      </c>
      <c r="J6">
        <v>58.7</v>
      </c>
      <c r="K6">
        <v>50</v>
      </c>
    </row>
    <row r="7" spans="1:11">
      <c r="B7" s="19">
        <v>4</v>
      </c>
      <c r="C7">
        <v>20.6</v>
      </c>
      <c r="D7">
        <v>49.3</v>
      </c>
      <c r="E7" s="101">
        <v>50</v>
      </c>
      <c r="G7" s="19">
        <v>4</v>
      </c>
      <c r="H7">
        <v>63.5</v>
      </c>
      <c r="I7">
        <v>53.9</v>
      </c>
      <c r="J7">
        <v>59.8</v>
      </c>
      <c r="K7">
        <v>50</v>
      </c>
    </row>
    <row r="8" spans="1:11">
      <c r="B8" s="19">
        <v>6</v>
      </c>
      <c r="C8">
        <v>34</v>
      </c>
      <c r="D8">
        <v>41.4</v>
      </c>
      <c r="E8">
        <v>50</v>
      </c>
      <c r="G8" s="19">
        <v>6</v>
      </c>
      <c r="H8">
        <v>61.6</v>
      </c>
      <c r="I8">
        <v>60.7</v>
      </c>
      <c r="J8">
        <v>60.1</v>
      </c>
      <c r="K8">
        <v>50</v>
      </c>
    </row>
    <row r="9" spans="1:11">
      <c r="B9" s="19">
        <v>8</v>
      </c>
      <c r="C9">
        <v>35.299999999999997</v>
      </c>
      <c r="D9">
        <v>38.1</v>
      </c>
      <c r="E9" s="101">
        <v>50</v>
      </c>
      <c r="G9" s="19">
        <v>8</v>
      </c>
      <c r="H9">
        <v>61.5</v>
      </c>
      <c r="I9">
        <v>61.2</v>
      </c>
      <c r="J9">
        <v>59.4</v>
      </c>
      <c r="K9">
        <v>50</v>
      </c>
    </row>
    <row r="10" spans="1:11">
      <c r="B10" s="19">
        <v>10</v>
      </c>
      <c r="C10">
        <v>39.6</v>
      </c>
      <c r="D10">
        <v>34</v>
      </c>
      <c r="E10">
        <v>50</v>
      </c>
      <c r="G10" s="19">
        <v>10</v>
      </c>
      <c r="H10">
        <v>61.7</v>
      </c>
      <c r="I10">
        <v>62.1</v>
      </c>
      <c r="J10">
        <v>59</v>
      </c>
      <c r="K10">
        <v>50</v>
      </c>
    </row>
    <row r="11" spans="1:11">
      <c r="B11" s="19">
        <v>12</v>
      </c>
      <c r="C11">
        <v>33.6</v>
      </c>
      <c r="D11">
        <v>27</v>
      </c>
      <c r="E11" s="101">
        <v>50</v>
      </c>
      <c r="G11" s="19">
        <v>12</v>
      </c>
      <c r="H11">
        <v>64.3</v>
      </c>
      <c r="I11">
        <v>61.8</v>
      </c>
      <c r="J11">
        <v>57.8</v>
      </c>
      <c r="K11">
        <v>50</v>
      </c>
    </row>
    <row r="12" spans="1:11">
      <c r="B12" s="19">
        <v>14</v>
      </c>
      <c r="C12">
        <v>33.9</v>
      </c>
      <c r="D12">
        <v>31.9</v>
      </c>
      <c r="E12">
        <v>50</v>
      </c>
      <c r="G12" s="19">
        <v>14</v>
      </c>
      <c r="H12">
        <v>60.6</v>
      </c>
      <c r="I12">
        <v>61.4</v>
      </c>
      <c r="J12">
        <v>58.2</v>
      </c>
      <c r="K12">
        <v>50</v>
      </c>
    </row>
    <row r="13" spans="1:11">
      <c r="B13" s="19">
        <v>16</v>
      </c>
      <c r="C13">
        <v>33.9</v>
      </c>
      <c r="D13">
        <v>31.7</v>
      </c>
      <c r="E13" s="101">
        <v>50</v>
      </c>
      <c r="G13" s="19">
        <v>16</v>
      </c>
      <c r="H13">
        <v>50.8</v>
      </c>
      <c r="I13">
        <v>60</v>
      </c>
      <c r="J13">
        <v>57.6</v>
      </c>
      <c r="K13">
        <v>50</v>
      </c>
    </row>
    <row r="14" spans="1:11">
      <c r="B14" s="19">
        <v>18</v>
      </c>
      <c r="C14">
        <v>21.1</v>
      </c>
      <c r="D14">
        <v>26.1</v>
      </c>
      <c r="E14">
        <v>50</v>
      </c>
      <c r="G14" s="19">
        <v>18</v>
      </c>
      <c r="H14">
        <v>46.4</v>
      </c>
      <c r="I14">
        <v>60</v>
      </c>
      <c r="J14">
        <v>58.6</v>
      </c>
      <c r="K14">
        <v>50</v>
      </c>
    </row>
    <row r="15" spans="1:11">
      <c r="B15" s="19">
        <v>20</v>
      </c>
      <c r="C15">
        <v>16.399999999999999</v>
      </c>
      <c r="D15">
        <v>27.6</v>
      </c>
      <c r="E15" s="101">
        <v>50</v>
      </c>
      <c r="G15" s="19">
        <v>20</v>
      </c>
      <c r="H15">
        <v>44.5</v>
      </c>
      <c r="I15">
        <v>58.8</v>
      </c>
      <c r="J15">
        <v>55.1</v>
      </c>
      <c r="K15">
        <v>50</v>
      </c>
    </row>
    <row r="16" spans="1:11">
      <c r="B16" s="19">
        <v>22</v>
      </c>
      <c r="C16">
        <v>11.6</v>
      </c>
      <c r="D16">
        <v>18.2</v>
      </c>
      <c r="E16">
        <v>50</v>
      </c>
      <c r="G16" s="19">
        <v>22</v>
      </c>
      <c r="H16">
        <v>55.7</v>
      </c>
      <c r="I16">
        <v>59.1</v>
      </c>
      <c r="J16">
        <v>54.7</v>
      </c>
      <c r="K16">
        <v>50</v>
      </c>
    </row>
    <row r="17" spans="1:11">
      <c r="B17" s="19">
        <v>24</v>
      </c>
      <c r="C17">
        <v>11.1</v>
      </c>
      <c r="D17">
        <v>11</v>
      </c>
      <c r="E17" s="101">
        <v>50</v>
      </c>
      <c r="G17" s="19">
        <v>24</v>
      </c>
      <c r="H17">
        <v>41.6</v>
      </c>
      <c r="I17">
        <v>53.1</v>
      </c>
      <c r="J17">
        <v>50.8</v>
      </c>
      <c r="K17">
        <v>50</v>
      </c>
    </row>
    <row r="18" spans="1:11">
      <c r="B18" s="19">
        <v>26</v>
      </c>
      <c r="C18">
        <v>5.9</v>
      </c>
      <c r="D18">
        <v>9.8000000000000007</v>
      </c>
      <c r="E18">
        <v>50</v>
      </c>
      <c r="G18" s="19">
        <v>26</v>
      </c>
      <c r="H18">
        <v>43.8</v>
      </c>
      <c r="I18">
        <v>35.5</v>
      </c>
      <c r="J18">
        <v>48.1</v>
      </c>
      <c r="K18">
        <v>50</v>
      </c>
    </row>
    <row r="20" spans="1:11">
      <c r="A20" t="s">
        <v>182</v>
      </c>
      <c r="C20" s="27">
        <f>AVERAGE(C5:C18)</f>
        <v>24.88571428571429</v>
      </c>
      <c r="D20" s="27">
        <f>AVERAGE(D5:D18)</f>
        <v>25.55714285714286</v>
      </c>
      <c r="E20" s="27"/>
      <c r="F20" s="27"/>
      <c r="G20" s="27"/>
      <c r="H20" s="27">
        <f>AVERAGE(H6:H18)</f>
        <v>54.638461538461542</v>
      </c>
      <c r="I20" s="27">
        <f>AVERAGE(I6:I18)</f>
        <v>56.269230769230766</v>
      </c>
      <c r="J20" s="27">
        <f>AVERAGE(J5:J17)</f>
        <v>57.515384615384619</v>
      </c>
    </row>
  </sheetData>
  <mergeCells count="2">
    <mergeCell ref="B3:E3"/>
    <mergeCell ref="G3:K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D612-6BCE-3143-B7EA-58E9D568AF5A}">
  <dimension ref="A1:U62"/>
  <sheetViews>
    <sheetView topLeftCell="A41" zoomScale="56" workbookViewId="0">
      <selection activeCell="D43" sqref="D43:L44"/>
    </sheetView>
  </sheetViews>
  <sheetFormatPr baseColWidth="10" defaultRowHeight="16"/>
  <cols>
    <col min="2" max="2" width="9.1640625" customWidth="1"/>
    <col min="8" max="8" width="11.5" customWidth="1"/>
    <col min="9" max="9" width="11.33203125" customWidth="1"/>
    <col min="10" max="10" width="11.83203125" bestFit="1" customWidth="1"/>
    <col min="12" max="12" width="10.5" customWidth="1"/>
    <col min="20" max="20" width="14.5" customWidth="1"/>
  </cols>
  <sheetData>
    <row r="1" spans="1:21">
      <c r="D1" s="239" t="s">
        <v>237</v>
      </c>
      <c r="E1" s="239"/>
      <c r="F1" s="239"/>
      <c r="G1" s="239"/>
      <c r="H1" s="239"/>
      <c r="I1" s="239"/>
      <c r="J1" s="239"/>
      <c r="K1" s="239"/>
    </row>
    <row r="2" spans="1:21">
      <c r="D2" s="239"/>
      <c r="E2" s="239"/>
      <c r="F2" s="239"/>
      <c r="G2" s="239"/>
      <c r="H2" s="239"/>
      <c r="I2" s="239"/>
      <c r="J2" s="239"/>
      <c r="K2" s="239"/>
    </row>
    <row r="3" spans="1:21">
      <c r="A3" s="247" t="s">
        <v>16</v>
      </c>
      <c r="B3" s="247"/>
      <c r="C3" s="247"/>
      <c r="D3" s="247"/>
      <c r="E3" s="247"/>
      <c r="F3" s="247"/>
      <c r="G3" s="247"/>
      <c r="H3" s="247"/>
      <c r="I3" s="247"/>
      <c r="L3" s="248" t="s">
        <v>1</v>
      </c>
      <c r="M3" s="248"/>
      <c r="N3" s="248"/>
      <c r="O3" s="248"/>
      <c r="P3" s="248"/>
      <c r="Q3" s="248"/>
      <c r="R3" s="248"/>
      <c r="S3" s="248"/>
      <c r="T3" s="248"/>
    </row>
    <row r="4" spans="1:21" ht="69">
      <c r="A4" s="1" t="s">
        <v>3</v>
      </c>
      <c r="B4" s="1" t="s">
        <v>4</v>
      </c>
      <c r="C4" s="1" t="s">
        <v>238</v>
      </c>
      <c r="D4" s="1" t="s">
        <v>239</v>
      </c>
      <c r="E4" s="1" t="s">
        <v>240</v>
      </c>
      <c r="F4" s="1" t="s">
        <v>241</v>
      </c>
      <c r="G4" s="1" t="s">
        <v>242</v>
      </c>
      <c r="H4" s="130" t="s">
        <v>243</v>
      </c>
      <c r="I4" s="130" t="s">
        <v>244</v>
      </c>
      <c r="J4" s="140" t="s">
        <v>249</v>
      </c>
      <c r="L4" s="1" t="s">
        <v>3</v>
      </c>
      <c r="M4" s="1" t="s">
        <v>4</v>
      </c>
      <c r="N4" s="1" t="s">
        <v>238</v>
      </c>
      <c r="O4" s="1" t="s">
        <v>239</v>
      </c>
      <c r="P4" s="1" t="s">
        <v>240</v>
      </c>
      <c r="Q4" s="1" t="s">
        <v>241</v>
      </c>
      <c r="R4" s="1" t="s">
        <v>245</v>
      </c>
      <c r="S4" s="130" t="s">
        <v>243</v>
      </c>
      <c r="T4" s="130" t="s">
        <v>244</v>
      </c>
      <c r="U4" s="131" t="s">
        <v>246</v>
      </c>
    </row>
    <row r="5" spans="1:21">
      <c r="A5" s="132">
        <v>43222</v>
      </c>
      <c r="B5">
        <v>0</v>
      </c>
      <c r="C5">
        <v>5.6</v>
      </c>
      <c r="D5">
        <v>3.9</v>
      </c>
      <c r="E5">
        <v>16.899999999999999</v>
      </c>
      <c r="F5">
        <v>73.599999999999994</v>
      </c>
      <c r="G5">
        <v>4</v>
      </c>
      <c r="H5" s="133">
        <v>6298</v>
      </c>
      <c r="I5" s="133"/>
      <c r="L5" s="132">
        <v>43222</v>
      </c>
      <c r="M5">
        <v>0</v>
      </c>
      <c r="N5">
        <v>5.4</v>
      </c>
      <c r="O5">
        <v>5</v>
      </c>
      <c r="P5">
        <v>15.6</v>
      </c>
      <c r="Q5">
        <v>74</v>
      </c>
      <c r="R5">
        <v>3</v>
      </c>
      <c r="S5" s="133">
        <v>6315</v>
      </c>
      <c r="T5" s="133">
        <v>0</v>
      </c>
      <c r="U5">
        <f>T5</f>
        <v>0</v>
      </c>
    </row>
    <row r="6" spans="1:21">
      <c r="A6" s="132">
        <v>43224</v>
      </c>
      <c r="B6">
        <v>2</v>
      </c>
      <c r="C6">
        <v>45.8</v>
      </c>
      <c r="D6">
        <v>26</v>
      </c>
      <c r="E6">
        <v>1.5</v>
      </c>
      <c r="F6">
        <v>26.7</v>
      </c>
      <c r="G6">
        <v>61</v>
      </c>
      <c r="H6">
        <v>6299</v>
      </c>
      <c r="I6">
        <f>(H6-H5)</f>
        <v>1</v>
      </c>
      <c r="J6">
        <f>I6</f>
        <v>1</v>
      </c>
      <c r="L6" s="132">
        <v>43224</v>
      </c>
      <c r="M6">
        <v>2</v>
      </c>
      <c r="N6">
        <v>54.3</v>
      </c>
      <c r="O6">
        <v>31</v>
      </c>
      <c r="P6">
        <v>0.6</v>
      </c>
      <c r="Q6">
        <v>14</v>
      </c>
      <c r="R6">
        <v>8000</v>
      </c>
      <c r="S6">
        <v>6317</v>
      </c>
      <c r="T6">
        <f>(S6-S5)</f>
        <v>2</v>
      </c>
      <c r="U6">
        <f>T6+U5</f>
        <v>2</v>
      </c>
    </row>
    <row r="7" spans="1:21">
      <c r="A7" s="132">
        <v>43226</v>
      </c>
      <c r="B7">
        <v>4</v>
      </c>
      <c r="C7">
        <v>20.6</v>
      </c>
      <c r="D7">
        <v>19</v>
      </c>
      <c r="E7">
        <v>2</v>
      </c>
      <c r="F7">
        <v>58.4</v>
      </c>
      <c r="G7">
        <v>3</v>
      </c>
      <c r="H7">
        <v>6299</v>
      </c>
      <c r="I7">
        <f>(H7-H6)</f>
        <v>0</v>
      </c>
      <c r="J7">
        <f>I7+J6</f>
        <v>1</v>
      </c>
      <c r="L7" s="132">
        <v>43226</v>
      </c>
      <c r="M7">
        <v>4</v>
      </c>
      <c r="N7">
        <v>63.5</v>
      </c>
      <c r="O7">
        <v>33.4</v>
      </c>
      <c r="P7">
        <v>0.3</v>
      </c>
      <c r="Q7">
        <v>2.8</v>
      </c>
      <c r="R7">
        <v>8000</v>
      </c>
      <c r="S7">
        <v>6317</v>
      </c>
      <c r="T7">
        <f>(S7-S6)</f>
        <v>0</v>
      </c>
      <c r="U7">
        <f>T7+U6</f>
        <v>2</v>
      </c>
    </row>
    <row r="8" spans="1:21">
      <c r="A8" s="132">
        <v>43227</v>
      </c>
      <c r="B8">
        <v>5</v>
      </c>
      <c r="C8">
        <v>34</v>
      </c>
      <c r="D8">
        <v>21.1</v>
      </c>
      <c r="E8">
        <v>4.5999999999999996</v>
      </c>
      <c r="F8">
        <v>40.299999999999997</v>
      </c>
      <c r="G8">
        <v>38</v>
      </c>
      <c r="H8">
        <v>6299</v>
      </c>
      <c r="I8">
        <f>(H8-H7)</f>
        <v>0</v>
      </c>
      <c r="J8">
        <f t="shared" ref="J8:J21" si="0">I8+J7</f>
        <v>1</v>
      </c>
      <c r="L8" s="132">
        <v>43227</v>
      </c>
      <c r="M8">
        <v>5</v>
      </c>
      <c r="N8">
        <v>61.6</v>
      </c>
      <c r="O8">
        <v>33.1</v>
      </c>
      <c r="P8">
        <v>0.4</v>
      </c>
      <c r="Q8">
        <v>4.9000000000000004</v>
      </c>
      <c r="R8">
        <v>8000</v>
      </c>
      <c r="S8">
        <v>6317</v>
      </c>
      <c r="T8">
        <f t="shared" ref="T8:T21" si="1">(S8-S7)</f>
        <v>0</v>
      </c>
      <c r="U8">
        <f t="shared" ref="U8:U21" si="2">T8+U7</f>
        <v>2</v>
      </c>
    </row>
    <row r="9" spans="1:21">
      <c r="A9" s="132">
        <v>43229</v>
      </c>
      <c r="B9">
        <v>7</v>
      </c>
      <c r="C9">
        <v>35.299999999999997</v>
      </c>
      <c r="D9">
        <v>22.5</v>
      </c>
      <c r="E9">
        <v>4.7</v>
      </c>
      <c r="F9">
        <v>37.5</v>
      </c>
      <c r="G9">
        <v>65</v>
      </c>
      <c r="H9">
        <v>6299</v>
      </c>
      <c r="I9">
        <f t="shared" ref="I9:I21" si="3">(H9-H8)</f>
        <v>0</v>
      </c>
      <c r="J9">
        <f t="shared" si="0"/>
        <v>1</v>
      </c>
      <c r="L9" s="132">
        <v>43229</v>
      </c>
      <c r="M9">
        <v>7</v>
      </c>
      <c r="N9">
        <v>61.5</v>
      </c>
      <c r="O9">
        <v>35.5</v>
      </c>
      <c r="P9">
        <v>0.2</v>
      </c>
      <c r="Q9">
        <v>2.8</v>
      </c>
      <c r="R9">
        <v>8000</v>
      </c>
      <c r="S9">
        <v>6346</v>
      </c>
      <c r="T9">
        <f t="shared" si="1"/>
        <v>29</v>
      </c>
      <c r="U9">
        <f t="shared" si="2"/>
        <v>31</v>
      </c>
    </row>
    <row r="10" spans="1:21">
      <c r="A10" s="132">
        <v>43230</v>
      </c>
      <c r="B10">
        <v>8</v>
      </c>
      <c r="C10">
        <v>39.6</v>
      </c>
      <c r="D10">
        <v>22.6</v>
      </c>
      <c r="E10">
        <v>2.4</v>
      </c>
      <c r="F10">
        <v>35.4</v>
      </c>
      <c r="G10">
        <v>29</v>
      </c>
      <c r="H10">
        <v>6299</v>
      </c>
      <c r="I10">
        <f t="shared" si="3"/>
        <v>0</v>
      </c>
      <c r="J10">
        <f t="shared" si="0"/>
        <v>1</v>
      </c>
      <c r="L10" s="132">
        <v>43230</v>
      </c>
      <c r="M10">
        <v>8</v>
      </c>
      <c r="N10">
        <v>61.7</v>
      </c>
      <c r="O10">
        <v>33.700000000000003</v>
      </c>
      <c r="P10">
        <v>0</v>
      </c>
      <c r="Q10">
        <v>4.5999999999999996</v>
      </c>
      <c r="R10">
        <v>1984</v>
      </c>
      <c r="S10">
        <v>6360</v>
      </c>
      <c r="T10">
        <f t="shared" si="1"/>
        <v>14</v>
      </c>
      <c r="U10">
        <f t="shared" si="2"/>
        <v>45</v>
      </c>
    </row>
    <row r="11" spans="1:21">
      <c r="A11" s="132">
        <v>43231</v>
      </c>
      <c r="B11">
        <v>9</v>
      </c>
      <c r="C11">
        <v>33.6</v>
      </c>
      <c r="D11">
        <v>19.399999999999999</v>
      </c>
      <c r="E11">
        <v>6.9</v>
      </c>
      <c r="F11">
        <v>40.1</v>
      </c>
      <c r="G11">
        <v>2</v>
      </c>
      <c r="H11">
        <v>6299</v>
      </c>
      <c r="I11">
        <f t="shared" si="3"/>
        <v>0</v>
      </c>
      <c r="J11">
        <f t="shared" si="0"/>
        <v>1</v>
      </c>
      <c r="L11" s="132">
        <v>43231</v>
      </c>
      <c r="M11">
        <v>9</v>
      </c>
      <c r="N11">
        <v>64.3</v>
      </c>
      <c r="O11">
        <v>35</v>
      </c>
      <c r="P11">
        <v>0</v>
      </c>
      <c r="Q11">
        <v>0.8</v>
      </c>
      <c r="R11">
        <v>1262</v>
      </c>
      <c r="S11">
        <v>6360</v>
      </c>
      <c r="T11">
        <f t="shared" si="1"/>
        <v>0</v>
      </c>
      <c r="U11">
        <f t="shared" si="2"/>
        <v>45</v>
      </c>
    </row>
    <row r="12" spans="1:21">
      <c r="A12" s="132">
        <v>43236</v>
      </c>
      <c r="B12">
        <v>14</v>
      </c>
      <c r="C12">
        <v>33.9</v>
      </c>
      <c r="D12">
        <v>23.8</v>
      </c>
      <c r="E12">
        <v>6</v>
      </c>
      <c r="F12">
        <v>36.299999999999997</v>
      </c>
      <c r="G12">
        <v>26</v>
      </c>
      <c r="H12">
        <v>6299</v>
      </c>
      <c r="I12">
        <f>(H12-H11)</f>
        <v>0</v>
      </c>
      <c r="J12">
        <f t="shared" si="0"/>
        <v>1</v>
      </c>
      <c r="L12" s="132">
        <v>43236</v>
      </c>
      <c r="M12">
        <v>14</v>
      </c>
      <c r="N12">
        <v>60.6</v>
      </c>
      <c r="O12">
        <v>36.1</v>
      </c>
      <c r="P12">
        <v>0.5</v>
      </c>
      <c r="Q12">
        <v>2.8</v>
      </c>
      <c r="R12">
        <v>1796</v>
      </c>
      <c r="S12">
        <v>6400</v>
      </c>
      <c r="T12">
        <f t="shared" si="1"/>
        <v>40</v>
      </c>
      <c r="U12">
        <f t="shared" si="2"/>
        <v>85</v>
      </c>
    </row>
    <row r="13" spans="1:21">
      <c r="A13" s="132">
        <v>43241</v>
      </c>
      <c r="B13">
        <v>20</v>
      </c>
      <c r="C13">
        <v>33.9</v>
      </c>
      <c r="D13">
        <v>23.8</v>
      </c>
      <c r="E13">
        <v>6</v>
      </c>
      <c r="F13">
        <v>36.299999999999997</v>
      </c>
      <c r="G13">
        <v>26</v>
      </c>
      <c r="H13">
        <v>6299</v>
      </c>
      <c r="I13">
        <f t="shared" si="3"/>
        <v>0</v>
      </c>
      <c r="J13">
        <f t="shared" si="0"/>
        <v>1</v>
      </c>
      <c r="L13" s="132">
        <v>43241</v>
      </c>
      <c r="M13">
        <v>20</v>
      </c>
      <c r="N13">
        <v>50.8</v>
      </c>
      <c r="O13">
        <v>33.5</v>
      </c>
      <c r="P13">
        <v>0.5</v>
      </c>
      <c r="Q13">
        <v>15.2</v>
      </c>
      <c r="R13">
        <v>2753</v>
      </c>
      <c r="S13">
        <v>6504</v>
      </c>
      <c r="T13">
        <f t="shared" si="1"/>
        <v>104</v>
      </c>
      <c r="U13">
        <f t="shared" si="2"/>
        <v>189</v>
      </c>
    </row>
    <row r="14" spans="1:21">
      <c r="A14" s="132">
        <v>43242</v>
      </c>
      <c r="B14">
        <v>21</v>
      </c>
      <c r="C14">
        <v>21.1</v>
      </c>
      <c r="D14">
        <v>6.8</v>
      </c>
      <c r="E14">
        <v>11.7</v>
      </c>
      <c r="F14">
        <v>60.4</v>
      </c>
      <c r="G14">
        <v>31</v>
      </c>
      <c r="H14">
        <v>6299</v>
      </c>
      <c r="I14">
        <f>(H14-H13)</f>
        <v>0</v>
      </c>
      <c r="J14">
        <f t="shared" si="0"/>
        <v>1</v>
      </c>
      <c r="L14" s="132">
        <v>43242</v>
      </c>
      <c r="M14">
        <v>21</v>
      </c>
      <c r="N14">
        <v>46.4</v>
      </c>
      <c r="O14">
        <v>29.8</v>
      </c>
      <c r="P14">
        <v>1</v>
      </c>
      <c r="Q14">
        <v>22.8</v>
      </c>
      <c r="R14">
        <v>4</v>
      </c>
      <c r="S14">
        <v>6504</v>
      </c>
      <c r="T14">
        <f t="shared" si="1"/>
        <v>0</v>
      </c>
      <c r="U14">
        <f t="shared" si="2"/>
        <v>189</v>
      </c>
    </row>
    <row r="15" spans="1:21">
      <c r="A15" s="132">
        <v>43244</v>
      </c>
      <c r="B15">
        <v>24</v>
      </c>
      <c r="C15">
        <v>16.399999999999999</v>
      </c>
      <c r="D15">
        <v>11.5</v>
      </c>
      <c r="E15">
        <v>12.8</v>
      </c>
      <c r="F15">
        <v>59.3</v>
      </c>
      <c r="G15">
        <v>6</v>
      </c>
      <c r="H15">
        <v>6299</v>
      </c>
      <c r="I15">
        <f t="shared" si="3"/>
        <v>0</v>
      </c>
      <c r="J15">
        <f t="shared" si="0"/>
        <v>1</v>
      </c>
      <c r="L15" s="132">
        <v>43244</v>
      </c>
      <c r="M15">
        <v>24</v>
      </c>
      <c r="N15">
        <v>44.5</v>
      </c>
      <c r="O15">
        <v>33</v>
      </c>
      <c r="P15">
        <v>0.1</v>
      </c>
      <c r="Q15">
        <v>22.4</v>
      </c>
      <c r="R15">
        <v>1574</v>
      </c>
      <c r="S15">
        <v>6549</v>
      </c>
      <c r="T15">
        <f t="shared" si="1"/>
        <v>45</v>
      </c>
      <c r="U15">
        <f t="shared" si="2"/>
        <v>234</v>
      </c>
    </row>
    <row r="16" spans="1:21">
      <c r="A16" s="132">
        <v>43248</v>
      </c>
      <c r="B16">
        <v>28</v>
      </c>
      <c r="C16">
        <v>11.6</v>
      </c>
      <c r="D16">
        <v>8</v>
      </c>
      <c r="E16">
        <v>13.6</v>
      </c>
      <c r="F16">
        <v>66.8</v>
      </c>
      <c r="G16">
        <v>199</v>
      </c>
      <c r="H16">
        <v>6299</v>
      </c>
      <c r="I16">
        <f t="shared" si="3"/>
        <v>0</v>
      </c>
      <c r="J16">
        <f t="shared" si="0"/>
        <v>1</v>
      </c>
      <c r="L16" s="132">
        <v>43248</v>
      </c>
      <c r="M16">
        <v>28</v>
      </c>
      <c r="N16">
        <v>55.7</v>
      </c>
      <c r="O16">
        <v>35.799999999999997</v>
      </c>
      <c r="P16">
        <v>0.3</v>
      </c>
      <c r="Q16">
        <v>8.1999999999999993</v>
      </c>
      <c r="R16">
        <v>4470</v>
      </c>
      <c r="S16">
        <v>6593</v>
      </c>
      <c r="T16">
        <f t="shared" si="1"/>
        <v>44</v>
      </c>
      <c r="U16">
        <f t="shared" si="2"/>
        <v>278</v>
      </c>
    </row>
    <row r="17" spans="1:21">
      <c r="A17" s="132">
        <v>43250</v>
      </c>
      <c r="B17">
        <v>30</v>
      </c>
      <c r="C17">
        <v>11.1</v>
      </c>
      <c r="D17">
        <v>6.8</v>
      </c>
      <c r="E17">
        <v>15.8</v>
      </c>
      <c r="F17">
        <v>66.3</v>
      </c>
      <c r="G17">
        <v>31</v>
      </c>
      <c r="H17">
        <v>6299</v>
      </c>
      <c r="I17">
        <f t="shared" si="3"/>
        <v>0</v>
      </c>
      <c r="J17">
        <f t="shared" si="0"/>
        <v>1</v>
      </c>
      <c r="L17" s="132">
        <v>43250</v>
      </c>
      <c r="M17">
        <v>30</v>
      </c>
      <c r="N17">
        <v>41.6</v>
      </c>
      <c r="O17">
        <v>31.3</v>
      </c>
      <c r="P17">
        <v>0.1</v>
      </c>
      <c r="Q17">
        <v>27</v>
      </c>
      <c r="R17">
        <v>3861</v>
      </c>
      <c r="S17">
        <v>6616</v>
      </c>
      <c r="T17">
        <f t="shared" si="1"/>
        <v>23</v>
      </c>
      <c r="U17">
        <f t="shared" si="2"/>
        <v>301</v>
      </c>
    </row>
    <row r="18" spans="1:21">
      <c r="A18" s="132">
        <v>43255</v>
      </c>
      <c r="B18">
        <v>35</v>
      </c>
      <c r="C18">
        <v>5.9</v>
      </c>
      <c r="D18">
        <v>4.2</v>
      </c>
      <c r="E18">
        <v>17.7</v>
      </c>
      <c r="F18">
        <v>72.2</v>
      </c>
      <c r="G18">
        <v>7</v>
      </c>
      <c r="H18">
        <v>6299</v>
      </c>
      <c r="I18">
        <f t="shared" si="3"/>
        <v>0</v>
      </c>
      <c r="J18">
        <f t="shared" si="0"/>
        <v>1</v>
      </c>
      <c r="L18" s="132">
        <v>43255</v>
      </c>
      <c r="M18">
        <v>35</v>
      </c>
      <c r="N18">
        <v>43.8</v>
      </c>
      <c r="O18">
        <v>29.9</v>
      </c>
      <c r="P18">
        <v>0.2</v>
      </c>
      <c r="Q18">
        <v>26.1</v>
      </c>
      <c r="R18">
        <v>1578</v>
      </c>
      <c r="S18">
        <v>6682</v>
      </c>
      <c r="T18">
        <f t="shared" si="1"/>
        <v>66</v>
      </c>
      <c r="U18">
        <f t="shared" si="2"/>
        <v>367</v>
      </c>
    </row>
    <row r="19" spans="1:21">
      <c r="A19" s="132">
        <v>43265</v>
      </c>
      <c r="B19">
        <v>45</v>
      </c>
      <c r="C19">
        <v>7.6</v>
      </c>
      <c r="D19">
        <v>5.9</v>
      </c>
      <c r="E19">
        <v>16.600000000000001</v>
      </c>
      <c r="F19">
        <v>69.900000000000006</v>
      </c>
      <c r="G19">
        <v>1</v>
      </c>
      <c r="H19">
        <v>6300</v>
      </c>
      <c r="I19">
        <f t="shared" si="3"/>
        <v>1</v>
      </c>
      <c r="J19">
        <f t="shared" si="0"/>
        <v>2</v>
      </c>
      <c r="L19" s="132">
        <v>43265</v>
      </c>
      <c r="M19">
        <v>45</v>
      </c>
      <c r="N19">
        <v>35.799999999999997</v>
      </c>
      <c r="O19">
        <v>23.7</v>
      </c>
      <c r="P19">
        <v>1.6</v>
      </c>
      <c r="Q19">
        <v>38.9</v>
      </c>
      <c r="R19">
        <v>3</v>
      </c>
      <c r="S19">
        <v>6790</v>
      </c>
      <c r="T19">
        <f t="shared" si="1"/>
        <v>108</v>
      </c>
      <c r="U19">
        <f t="shared" si="2"/>
        <v>475</v>
      </c>
    </row>
    <row r="20" spans="1:21">
      <c r="A20" s="132">
        <v>43269</v>
      </c>
      <c r="B20">
        <v>49</v>
      </c>
      <c r="C20">
        <v>14.2</v>
      </c>
      <c r="D20">
        <v>10.5</v>
      </c>
      <c r="E20">
        <v>12.6</v>
      </c>
      <c r="F20">
        <v>62.7</v>
      </c>
      <c r="G20">
        <v>4</v>
      </c>
      <c r="H20">
        <v>6300</v>
      </c>
      <c r="I20">
        <f t="shared" si="3"/>
        <v>0</v>
      </c>
      <c r="J20">
        <f t="shared" si="0"/>
        <v>2</v>
      </c>
      <c r="L20" s="132">
        <v>43269</v>
      </c>
      <c r="M20">
        <v>49</v>
      </c>
      <c r="N20">
        <v>29.8</v>
      </c>
      <c r="O20">
        <v>21.2</v>
      </c>
      <c r="P20">
        <v>3.2</v>
      </c>
      <c r="Q20">
        <v>45.8</v>
      </c>
      <c r="R20">
        <v>5</v>
      </c>
      <c r="S20">
        <v>6845</v>
      </c>
      <c r="T20">
        <f t="shared" si="1"/>
        <v>55</v>
      </c>
      <c r="U20">
        <f t="shared" si="2"/>
        <v>530</v>
      </c>
    </row>
    <row r="21" spans="1:21">
      <c r="A21" s="132">
        <v>43271</v>
      </c>
      <c r="B21">
        <v>51</v>
      </c>
      <c r="C21">
        <v>11.9</v>
      </c>
      <c r="D21">
        <v>11.5</v>
      </c>
      <c r="E21">
        <v>11.5</v>
      </c>
      <c r="F21">
        <v>65.099999999999994</v>
      </c>
      <c r="G21">
        <v>3</v>
      </c>
      <c r="H21">
        <v>6300</v>
      </c>
      <c r="I21">
        <f t="shared" si="3"/>
        <v>0</v>
      </c>
      <c r="J21">
        <f t="shared" si="0"/>
        <v>2</v>
      </c>
      <c r="L21" s="132">
        <v>43271</v>
      </c>
      <c r="M21">
        <v>51</v>
      </c>
      <c r="N21">
        <v>29.8</v>
      </c>
      <c r="O21">
        <v>21.2</v>
      </c>
      <c r="P21">
        <v>3.2</v>
      </c>
      <c r="Q21">
        <v>45.8</v>
      </c>
      <c r="R21">
        <v>5</v>
      </c>
      <c r="S21">
        <v>6859</v>
      </c>
      <c r="T21">
        <f t="shared" si="1"/>
        <v>14</v>
      </c>
      <c r="U21">
        <f t="shared" si="2"/>
        <v>544</v>
      </c>
    </row>
    <row r="23" spans="1:21">
      <c r="D23" s="239" t="s">
        <v>247</v>
      </c>
      <c r="E23" s="239"/>
      <c r="F23" s="239"/>
      <c r="G23" s="239"/>
      <c r="H23" s="239"/>
      <c r="I23" s="239"/>
      <c r="J23" s="239"/>
      <c r="K23" s="239"/>
      <c r="L23" s="239"/>
    </row>
    <row r="24" spans="1:21">
      <c r="D24" s="239"/>
      <c r="E24" s="239"/>
      <c r="F24" s="239"/>
      <c r="G24" s="239"/>
      <c r="H24" s="239"/>
      <c r="I24" s="239"/>
      <c r="J24" s="239"/>
      <c r="K24" s="239"/>
      <c r="L24" s="239"/>
    </row>
    <row r="25" spans="1:21">
      <c r="A25" s="249" t="s">
        <v>16</v>
      </c>
      <c r="B25" s="249"/>
      <c r="C25" s="249"/>
      <c r="D25" s="249"/>
      <c r="E25" s="249"/>
      <c r="F25" s="249"/>
      <c r="G25" s="249"/>
      <c r="H25" s="249"/>
      <c r="I25" s="249"/>
      <c r="J25" s="249"/>
      <c r="L25" s="246" t="s">
        <v>1</v>
      </c>
      <c r="M25" s="246"/>
      <c r="N25" s="246"/>
      <c r="O25" s="246"/>
      <c r="P25" s="246"/>
      <c r="Q25" s="246"/>
      <c r="R25" s="246"/>
      <c r="S25" s="246"/>
      <c r="T25" s="246"/>
      <c r="U25" s="246"/>
    </row>
    <row r="26" spans="1:21" ht="45">
      <c r="A26" s="134" t="s">
        <v>3</v>
      </c>
      <c r="B26" s="134" t="s">
        <v>4</v>
      </c>
      <c r="C26" s="134" t="s">
        <v>238</v>
      </c>
      <c r="D26" s="134" t="s">
        <v>239</v>
      </c>
      <c r="E26" s="134" t="s">
        <v>240</v>
      </c>
      <c r="F26" s="134" t="s">
        <v>241</v>
      </c>
      <c r="G26" s="134" t="s">
        <v>242</v>
      </c>
      <c r="H26" s="135" t="s">
        <v>243</v>
      </c>
      <c r="I26" s="135" t="s">
        <v>244</v>
      </c>
      <c r="J26" s="136" t="s">
        <v>248</v>
      </c>
      <c r="K26" s="137"/>
      <c r="L26" s="138" t="s">
        <v>3</v>
      </c>
      <c r="M26" s="138" t="s">
        <v>4</v>
      </c>
      <c r="N26" s="138" t="s">
        <v>238</v>
      </c>
      <c r="O26" s="138" t="s">
        <v>239</v>
      </c>
      <c r="P26" s="138" t="s">
        <v>240</v>
      </c>
      <c r="Q26" s="138" t="s">
        <v>241</v>
      </c>
      <c r="R26" s="138" t="s">
        <v>245</v>
      </c>
      <c r="S26" s="135" t="s">
        <v>243</v>
      </c>
      <c r="T26" s="135" t="s">
        <v>244</v>
      </c>
      <c r="U26" s="136" t="s">
        <v>248</v>
      </c>
    </row>
    <row r="27" spans="1:21">
      <c r="A27" s="139">
        <v>43300</v>
      </c>
      <c r="B27" s="13">
        <v>0</v>
      </c>
      <c r="C27" s="13"/>
      <c r="D27" s="13"/>
      <c r="E27" s="13"/>
      <c r="F27" s="13"/>
      <c r="G27" s="13"/>
      <c r="H27" s="13">
        <v>6308</v>
      </c>
      <c r="I27" s="13">
        <v>0</v>
      </c>
      <c r="J27" s="13">
        <v>0</v>
      </c>
      <c r="L27" s="139">
        <v>43300</v>
      </c>
      <c r="M27" s="13">
        <v>0</v>
      </c>
      <c r="N27" s="13">
        <v>37.5</v>
      </c>
      <c r="O27" s="13"/>
      <c r="P27" s="13"/>
      <c r="Q27" s="13"/>
      <c r="R27" s="13"/>
      <c r="S27" s="13">
        <v>7028</v>
      </c>
      <c r="T27" s="13">
        <v>0</v>
      </c>
      <c r="U27" s="13">
        <v>0</v>
      </c>
    </row>
    <row r="28" spans="1:21">
      <c r="A28" s="132">
        <v>43302</v>
      </c>
      <c r="B28">
        <v>2</v>
      </c>
      <c r="C28">
        <v>6.5</v>
      </c>
      <c r="D28">
        <v>3.8</v>
      </c>
      <c r="E28">
        <v>15.4</v>
      </c>
      <c r="F28">
        <v>74.3</v>
      </c>
      <c r="G28">
        <v>1</v>
      </c>
      <c r="H28">
        <v>6308</v>
      </c>
      <c r="I28">
        <f>(H28-H27)</f>
        <v>0</v>
      </c>
      <c r="J28">
        <f>(I28+J27)</f>
        <v>0</v>
      </c>
      <c r="L28" s="132">
        <v>43302</v>
      </c>
      <c r="M28">
        <v>2</v>
      </c>
      <c r="N28">
        <v>43.9</v>
      </c>
      <c r="O28">
        <v>29.7</v>
      </c>
      <c r="P28">
        <v>3.8</v>
      </c>
      <c r="Q28">
        <v>22.6</v>
      </c>
      <c r="R28">
        <v>12</v>
      </c>
      <c r="S28">
        <v>7028</v>
      </c>
      <c r="T28">
        <f t="shared" ref="T28:T39" si="4">(S28-S27)</f>
        <v>0</v>
      </c>
      <c r="U28">
        <f>(T28+U27)</f>
        <v>0</v>
      </c>
    </row>
    <row r="29" spans="1:21">
      <c r="A29" s="139">
        <v>43304</v>
      </c>
      <c r="B29" s="13">
        <v>4</v>
      </c>
      <c r="C29" s="13">
        <v>49.3</v>
      </c>
      <c r="D29" s="13">
        <v>20.8</v>
      </c>
      <c r="E29" s="13">
        <v>1.6</v>
      </c>
      <c r="F29" s="13">
        <v>28.3</v>
      </c>
      <c r="G29" s="13">
        <v>7</v>
      </c>
      <c r="H29" s="13">
        <v>6308</v>
      </c>
      <c r="I29" s="13">
        <f>(H29-H28)</f>
        <v>0</v>
      </c>
      <c r="J29" s="13">
        <f>(I29+J28)</f>
        <v>0</v>
      </c>
      <c r="L29" s="139">
        <v>43304</v>
      </c>
      <c r="M29" s="13">
        <v>4</v>
      </c>
      <c r="N29" s="13">
        <v>53.9</v>
      </c>
      <c r="O29" s="13">
        <v>37.5</v>
      </c>
      <c r="P29" s="13">
        <v>1.6</v>
      </c>
      <c r="Q29" s="13">
        <v>7.1</v>
      </c>
      <c r="R29" s="13">
        <v>5</v>
      </c>
      <c r="S29" s="13">
        <v>7030</v>
      </c>
      <c r="T29" s="13">
        <f t="shared" si="4"/>
        <v>2</v>
      </c>
      <c r="U29" s="13">
        <f t="shared" ref="U29:U40" si="5">(T29+U28)</f>
        <v>2</v>
      </c>
    </row>
    <row r="30" spans="1:21">
      <c r="A30" s="132">
        <v>43306</v>
      </c>
      <c r="B30">
        <v>6</v>
      </c>
      <c r="C30">
        <v>41.4</v>
      </c>
      <c r="D30">
        <v>16.8</v>
      </c>
      <c r="E30">
        <v>3.9</v>
      </c>
      <c r="F30">
        <v>37.9</v>
      </c>
      <c r="G30">
        <v>5</v>
      </c>
      <c r="H30">
        <v>6308</v>
      </c>
      <c r="I30">
        <f>(H30-H29)</f>
        <v>0</v>
      </c>
      <c r="J30">
        <f>(I30+J29)</f>
        <v>0</v>
      </c>
      <c r="L30" s="132">
        <v>43306</v>
      </c>
      <c r="M30">
        <v>6</v>
      </c>
      <c r="N30">
        <v>60.7</v>
      </c>
      <c r="O30">
        <v>39.299999999999997</v>
      </c>
      <c r="P30">
        <v>0.1</v>
      </c>
      <c r="Q30">
        <v>0</v>
      </c>
      <c r="R30">
        <v>2373</v>
      </c>
      <c r="S30">
        <v>7047</v>
      </c>
      <c r="T30">
        <f t="shared" si="4"/>
        <v>17</v>
      </c>
      <c r="U30">
        <f t="shared" si="5"/>
        <v>19</v>
      </c>
    </row>
    <row r="31" spans="1:21">
      <c r="A31" s="139">
        <v>43308</v>
      </c>
      <c r="B31" s="13">
        <v>8</v>
      </c>
      <c r="C31" s="13">
        <v>38.1</v>
      </c>
      <c r="D31" s="13">
        <v>16.399999999999999</v>
      </c>
      <c r="E31" s="13">
        <v>4.7</v>
      </c>
      <c r="F31" s="13">
        <v>40.799999999999997</v>
      </c>
      <c r="G31" s="13">
        <v>10</v>
      </c>
      <c r="H31" s="13">
        <v>6308</v>
      </c>
      <c r="I31" s="13">
        <f>(H31-H30)</f>
        <v>0</v>
      </c>
      <c r="J31" s="13">
        <f>(I31+J30)</f>
        <v>0</v>
      </c>
      <c r="L31" s="139">
        <v>43308</v>
      </c>
      <c r="M31" s="13">
        <v>8</v>
      </c>
      <c r="N31" s="13">
        <v>61.2</v>
      </c>
      <c r="O31" s="13">
        <v>38.700000000000003</v>
      </c>
      <c r="P31" s="13">
        <v>0.1</v>
      </c>
      <c r="Q31" s="13">
        <v>0</v>
      </c>
      <c r="R31" s="13">
        <v>1937</v>
      </c>
      <c r="S31" s="13">
        <v>7123</v>
      </c>
      <c r="T31" s="13">
        <f t="shared" si="4"/>
        <v>76</v>
      </c>
      <c r="U31" s="13">
        <f t="shared" si="5"/>
        <v>95</v>
      </c>
    </row>
    <row r="32" spans="1:21">
      <c r="A32" s="132">
        <v>43310</v>
      </c>
      <c r="B32">
        <v>10</v>
      </c>
      <c r="C32">
        <v>34</v>
      </c>
      <c r="D32">
        <v>17</v>
      </c>
      <c r="E32">
        <v>6.1</v>
      </c>
      <c r="F32">
        <v>42.9</v>
      </c>
      <c r="G32">
        <v>2</v>
      </c>
      <c r="H32">
        <v>6308</v>
      </c>
      <c r="I32">
        <v>1</v>
      </c>
      <c r="J32">
        <v>1</v>
      </c>
      <c r="L32" s="132">
        <v>43310</v>
      </c>
      <c r="M32">
        <v>10</v>
      </c>
      <c r="N32">
        <v>62.1</v>
      </c>
      <c r="O32">
        <v>37.6</v>
      </c>
      <c r="P32">
        <v>0.3</v>
      </c>
      <c r="Q32">
        <v>0</v>
      </c>
      <c r="R32">
        <v>1671</v>
      </c>
      <c r="S32">
        <v>7168</v>
      </c>
      <c r="T32">
        <f t="shared" si="4"/>
        <v>45</v>
      </c>
      <c r="U32">
        <f t="shared" si="5"/>
        <v>140</v>
      </c>
    </row>
    <row r="33" spans="1:21">
      <c r="A33" s="139">
        <v>43312</v>
      </c>
      <c r="B33" s="13">
        <v>12</v>
      </c>
      <c r="C33" s="13">
        <v>27</v>
      </c>
      <c r="D33" s="13">
        <v>14.3</v>
      </c>
      <c r="E33" s="13">
        <v>7.9</v>
      </c>
      <c r="F33" s="13">
        <v>49.9</v>
      </c>
      <c r="G33" s="13">
        <v>7</v>
      </c>
      <c r="H33" s="13">
        <v>6308</v>
      </c>
      <c r="I33" s="13">
        <f t="shared" ref="I33:I39" si="6">(H33-H32)</f>
        <v>0</v>
      </c>
      <c r="J33" s="13">
        <f t="shared" ref="J33:J39" si="7">(I33+J32)</f>
        <v>1</v>
      </c>
      <c r="L33" s="139">
        <v>43312</v>
      </c>
      <c r="M33" s="13">
        <v>12</v>
      </c>
      <c r="N33" s="13">
        <v>61.8</v>
      </c>
      <c r="O33" s="13">
        <v>38.1</v>
      </c>
      <c r="P33" s="13">
        <v>0.1</v>
      </c>
      <c r="Q33" s="13">
        <v>0</v>
      </c>
      <c r="R33" s="13">
        <v>1289</v>
      </c>
      <c r="S33" s="13">
        <v>7202</v>
      </c>
      <c r="T33">
        <f t="shared" si="4"/>
        <v>34</v>
      </c>
      <c r="U33" s="13">
        <f t="shared" si="5"/>
        <v>174</v>
      </c>
    </row>
    <row r="34" spans="1:21">
      <c r="A34" s="132">
        <v>43314</v>
      </c>
      <c r="B34">
        <v>14</v>
      </c>
      <c r="C34">
        <v>31.9</v>
      </c>
      <c r="D34">
        <v>17.5</v>
      </c>
      <c r="E34">
        <v>6.1</v>
      </c>
      <c r="F34">
        <v>44.4</v>
      </c>
      <c r="G34">
        <v>1</v>
      </c>
      <c r="H34">
        <v>6308</v>
      </c>
      <c r="I34">
        <f t="shared" si="6"/>
        <v>0</v>
      </c>
      <c r="J34">
        <f t="shared" si="7"/>
        <v>1</v>
      </c>
      <c r="L34" s="132">
        <v>43314</v>
      </c>
      <c r="M34">
        <v>14</v>
      </c>
      <c r="N34">
        <v>61.4</v>
      </c>
      <c r="O34">
        <v>37.200000000000003</v>
      </c>
      <c r="P34">
        <v>0.8</v>
      </c>
      <c r="Q34">
        <v>0.5</v>
      </c>
      <c r="R34">
        <v>763</v>
      </c>
      <c r="S34">
        <v>7282</v>
      </c>
      <c r="T34">
        <f t="shared" si="4"/>
        <v>80</v>
      </c>
      <c r="U34">
        <f t="shared" si="5"/>
        <v>254</v>
      </c>
    </row>
    <row r="35" spans="1:21">
      <c r="A35" s="139">
        <v>43316</v>
      </c>
      <c r="B35" s="13">
        <v>16</v>
      </c>
      <c r="C35" s="13">
        <v>31.7</v>
      </c>
      <c r="D35" s="13">
        <v>17.8</v>
      </c>
      <c r="E35" s="13">
        <v>6.7</v>
      </c>
      <c r="F35" s="13">
        <v>43.8</v>
      </c>
      <c r="G35" s="13">
        <v>12</v>
      </c>
      <c r="H35" s="13">
        <v>6308</v>
      </c>
      <c r="I35" s="13">
        <f t="shared" si="6"/>
        <v>0</v>
      </c>
      <c r="J35" s="13">
        <f t="shared" si="7"/>
        <v>1</v>
      </c>
      <c r="L35" s="139">
        <v>43316</v>
      </c>
      <c r="M35" s="13">
        <v>16</v>
      </c>
      <c r="N35" s="13">
        <v>60</v>
      </c>
      <c r="O35" s="13">
        <v>36.299999999999997</v>
      </c>
      <c r="P35" s="13">
        <v>1.3</v>
      </c>
      <c r="Q35" s="13">
        <v>2.4</v>
      </c>
      <c r="R35" s="13">
        <v>640</v>
      </c>
      <c r="S35" s="13">
        <v>7298</v>
      </c>
      <c r="T35" s="13">
        <f t="shared" si="4"/>
        <v>16</v>
      </c>
      <c r="U35" s="13">
        <f t="shared" si="5"/>
        <v>270</v>
      </c>
    </row>
    <row r="36" spans="1:21">
      <c r="A36" s="132">
        <v>43318</v>
      </c>
      <c r="B36">
        <v>18</v>
      </c>
      <c r="C36">
        <v>26.1</v>
      </c>
      <c r="D36">
        <v>16.2</v>
      </c>
      <c r="E36">
        <v>8.8000000000000007</v>
      </c>
      <c r="F36">
        <v>48.9</v>
      </c>
      <c r="G36">
        <v>50</v>
      </c>
      <c r="H36">
        <v>6308</v>
      </c>
      <c r="I36">
        <f t="shared" si="6"/>
        <v>0</v>
      </c>
      <c r="J36">
        <f t="shared" si="7"/>
        <v>1</v>
      </c>
      <c r="L36" s="132">
        <v>43318</v>
      </c>
      <c r="M36">
        <v>18</v>
      </c>
      <c r="N36">
        <v>60</v>
      </c>
      <c r="O36">
        <v>39.9</v>
      </c>
      <c r="P36">
        <v>0.1</v>
      </c>
      <c r="Q36">
        <v>0</v>
      </c>
      <c r="R36">
        <v>518</v>
      </c>
      <c r="S36">
        <v>7312</v>
      </c>
      <c r="T36">
        <f t="shared" si="4"/>
        <v>14</v>
      </c>
      <c r="U36">
        <f t="shared" si="5"/>
        <v>284</v>
      </c>
    </row>
    <row r="37" spans="1:21">
      <c r="A37" s="139">
        <v>43322</v>
      </c>
      <c r="B37" s="13">
        <v>22</v>
      </c>
      <c r="C37" s="13">
        <v>27.6</v>
      </c>
      <c r="D37" s="13">
        <v>18.399999999999999</v>
      </c>
      <c r="E37" s="13">
        <v>7.3</v>
      </c>
      <c r="F37" s="13">
        <v>46.7</v>
      </c>
      <c r="G37" s="13">
        <v>30</v>
      </c>
      <c r="H37" s="13">
        <v>6308</v>
      </c>
      <c r="I37" s="13">
        <f t="shared" si="6"/>
        <v>0</v>
      </c>
      <c r="J37" s="13">
        <f t="shared" si="7"/>
        <v>1</v>
      </c>
      <c r="L37" s="139">
        <v>43322</v>
      </c>
      <c r="M37" s="13">
        <v>22</v>
      </c>
      <c r="N37" s="13">
        <v>58.8</v>
      </c>
      <c r="O37" s="13">
        <v>37.200000000000003</v>
      </c>
      <c r="P37" s="13">
        <v>0.4</v>
      </c>
      <c r="Q37" s="13">
        <v>3.6</v>
      </c>
      <c r="R37" s="13">
        <v>604</v>
      </c>
      <c r="S37" s="13">
        <v>7335</v>
      </c>
      <c r="T37" s="13">
        <f t="shared" si="4"/>
        <v>23</v>
      </c>
      <c r="U37" s="13">
        <f t="shared" si="5"/>
        <v>307</v>
      </c>
    </row>
    <row r="38" spans="1:21">
      <c r="A38" s="132">
        <v>43324</v>
      </c>
      <c r="B38">
        <v>24</v>
      </c>
      <c r="C38">
        <v>18.2</v>
      </c>
      <c r="D38">
        <v>11.8</v>
      </c>
      <c r="E38">
        <v>10.6</v>
      </c>
      <c r="F38">
        <v>59.4</v>
      </c>
      <c r="G38">
        <v>5</v>
      </c>
      <c r="H38">
        <v>6308</v>
      </c>
      <c r="I38">
        <f t="shared" si="6"/>
        <v>0</v>
      </c>
      <c r="J38">
        <f t="shared" si="7"/>
        <v>1</v>
      </c>
      <c r="L38" s="132">
        <v>43324</v>
      </c>
      <c r="M38">
        <v>24</v>
      </c>
      <c r="N38">
        <v>59.1</v>
      </c>
      <c r="O38">
        <v>40.700000000000003</v>
      </c>
      <c r="P38">
        <v>0.1</v>
      </c>
      <c r="Q38">
        <v>0</v>
      </c>
      <c r="R38">
        <v>41</v>
      </c>
      <c r="S38">
        <v>7345</v>
      </c>
      <c r="T38">
        <f t="shared" si="4"/>
        <v>10</v>
      </c>
      <c r="U38">
        <f t="shared" si="5"/>
        <v>317</v>
      </c>
    </row>
    <row r="39" spans="1:21">
      <c r="A39" s="132">
        <v>43326</v>
      </c>
      <c r="B39">
        <v>26</v>
      </c>
      <c r="C39" s="13">
        <v>11</v>
      </c>
      <c r="D39" s="13">
        <v>7.2</v>
      </c>
      <c r="E39" s="13">
        <v>15.1</v>
      </c>
      <c r="F39" s="13">
        <v>66.7</v>
      </c>
      <c r="G39" s="13">
        <v>2</v>
      </c>
      <c r="H39" s="13">
        <v>6308</v>
      </c>
      <c r="I39" s="13">
        <f t="shared" si="6"/>
        <v>0</v>
      </c>
      <c r="J39" s="13">
        <f t="shared" si="7"/>
        <v>1</v>
      </c>
      <c r="L39" s="139">
        <v>43326</v>
      </c>
      <c r="M39" s="13">
        <v>26</v>
      </c>
      <c r="N39" s="13">
        <v>53.1</v>
      </c>
      <c r="O39" s="13">
        <v>36.9</v>
      </c>
      <c r="P39" s="13">
        <v>0.2</v>
      </c>
      <c r="Q39" s="13">
        <v>9.8000000000000007</v>
      </c>
      <c r="R39" s="13">
        <v>37</v>
      </c>
      <c r="S39" s="13">
        <v>7356</v>
      </c>
      <c r="T39">
        <f t="shared" si="4"/>
        <v>11</v>
      </c>
      <c r="U39" s="13">
        <f t="shared" si="5"/>
        <v>328</v>
      </c>
    </row>
    <row r="40" spans="1:21">
      <c r="A40" s="132">
        <v>43327</v>
      </c>
      <c r="B40">
        <v>27</v>
      </c>
      <c r="C40">
        <v>9.8000000000000007</v>
      </c>
      <c r="D40">
        <v>10.3</v>
      </c>
      <c r="E40">
        <v>13.7</v>
      </c>
      <c r="F40">
        <v>66.2</v>
      </c>
      <c r="G40">
        <v>4</v>
      </c>
      <c r="H40">
        <v>6308</v>
      </c>
      <c r="L40" s="132">
        <v>43327</v>
      </c>
      <c r="M40">
        <v>27</v>
      </c>
      <c r="N40">
        <v>35.5</v>
      </c>
      <c r="O40">
        <v>23.8</v>
      </c>
      <c r="P40">
        <v>7.9</v>
      </c>
      <c r="Q40">
        <v>32.799999999999997</v>
      </c>
      <c r="R40">
        <v>2</v>
      </c>
      <c r="S40">
        <v>7364</v>
      </c>
      <c r="T40">
        <f>(S40-S39)</f>
        <v>8</v>
      </c>
      <c r="U40">
        <f t="shared" si="5"/>
        <v>336</v>
      </c>
    </row>
    <row r="43" spans="1:21">
      <c r="D43" s="244" t="s">
        <v>0</v>
      </c>
      <c r="E43" s="244"/>
      <c r="F43" s="244"/>
      <c r="G43" s="244"/>
      <c r="H43" s="244"/>
      <c r="I43" s="244"/>
      <c r="J43" s="244"/>
      <c r="K43" s="244"/>
      <c r="L43" s="244"/>
    </row>
    <row r="44" spans="1:21">
      <c r="D44" s="244"/>
      <c r="E44" s="244"/>
      <c r="F44" s="244"/>
      <c r="G44" s="244"/>
      <c r="H44" s="244"/>
      <c r="I44" s="244"/>
      <c r="J44" s="244"/>
      <c r="K44" s="244"/>
      <c r="L44" s="244"/>
    </row>
    <row r="47" spans="1:21">
      <c r="L47" s="246" t="s">
        <v>1</v>
      </c>
      <c r="M47" s="246"/>
      <c r="N47" s="246"/>
      <c r="O47" s="246"/>
      <c r="P47" s="246"/>
      <c r="Q47" s="246"/>
      <c r="R47" s="246"/>
      <c r="S47" s="246"/>
      <c r="T47" s="246"/>
      <c r="U47" s="246"/>
    </row>
    <row r="48" spans="1:21" ht="45">
      <c r="L48" s="138" t="s">
        <v>3</v>
      </c>
      <c r="M48" s="138" t="s">
        <v>4</v>
      </c>
      <c r="N48" s="138" t="s">
        <v>238</v>
      </c>
      <c r="O48" s="138" t="s">
        <v>239</v>
      </c>
      <c r="P48" s="138" t="s">
        <v>240</v>
      </c>
      <c r="Q48" s="138" t="s">
        <v>241</v>
      </c>
      <c r="R48" s="138" t="s">
        <v>245</v>
      </c>
      <c r="S48" s="135" t="s">
        <v>243</v>
      </c>
      <c r="T48" s="135" t="s">
        <v>250</v>
      </c>
      <c r="U48" s="136" t="s">
        <v>248</v>
      </c>
    </row>
    <row r="49" spans="12:21">
      <c r="L49" s="141">
        <v>43335</v>
      </c>
      <c r="M49">
        <v>0</v>
      </c>
      <c r="N49">
        <v>56.3</v>
      </c>
      <c r="O49">
        <v>42.7</v>
      </c>
      <c r="P49">
        <v>1</v>
      </c>
      <c r="Q49">
        <v>0</v>
      </c>
      <c r="R49">
        <v>375</v>
      </c>
      <c r="S49">
        <v>7370</v>
      </c>
      <c r="T49">
        <v>0</v>
      </c>
      <c r="U49">
        <v>0</v>
      </c>
    </row>
    <row r="50" spans="12:21">
      <c r="L50" s="142">
        <v>43337</v>
      </c>
      <c r="M50" s="143">
        <v>2</v>
      </c>
      <c r="N50" s="143">
        <v>57.9</v>
      </c>
      <c r="O50" s="143">
        <v>42</v>
      </c>
      <c r="P50" s="143">
        <v>0.1</v>
      </c>
      <c r="Q50" s="143">
        <v>0</v>
      </c>
      <c r="R50" s="143">
        <v>416</v>
      </c>
      <c r="S50" s="143">
        <v>7370</v>
      </c>
      <c r="T50" s="143">
        <f t="shared" ref="T50:T59" si="8">S50-S49</f>
        <v>0</v>
      </c>
      <c r="U50" s="143">
        <f>T50+T49</f>
        <v>0</v>
      </c>
    </row>
    <row r="51" spans="12:21">
      <c r="L51" s="144">
        <v>43339</v>
      </c>
      <c r="M51">
        <v>4</v>
      </c>
      <c r="N51">
        <v>58.7</v>
      </c>
      <c r="O51">
        <v>39.5</v>
      </c>
      <c r="P51">
        <v>0.8</v>
      </c>
      <c r="Q51">
        <v>1</v>
      </c>
      <c r="R51">
        <v>180</v>
      </c>
      <c r="S51">
        <v>7373</v>
      </c>
      <c r="T51">
        <f t="shared" si="8"/>
        <v>3</v>
      </c>
      <c r="U51">
        <f t="shared" ref="U51:U57" si="9">U50+T51</f>
        <v>3</v>
      </c>
    </row>
    <row r="52" spans="12:21">
      <c r="L52" s="142">
        <v>43341</v>
      </c>
      <c r="M52" s="143">
        <v>6</v>
      </c>
      <c r="N52" s="143">
        <v>59.8</v>
      </c>
      <c r="O52" s="143">
        <v>39.799999999999997</v>
      </c>
      <c r="P52" s="143">
        <v>0.4</v>
      </c>
      <c r="Q52" s="143">
        <v>0</v>
      </c>
      <c r="R52" s="143">
        <v>230</v>
      </c>
      <c r="S52" s="143">
        <v>7380</v>
      </c>
      <c r="T52" s="143">
        <f t="shared" si="8"/>
        <v>7</v>
      </c>
      <c r="U52" s="143">
        <f t="shared" si="9"/>
        <v>10</v>
      </c>
    </row>
    <row r="53" spans="12:21">
      <c r="L53" s="144">
        <v>43343</v>
      </c>
      <c r="M53">
        <v>8</v>
      </c>
      <c r="N53">
        <v>60.1</v>
      </c>
      <c r="O53">
        <v>39.799999999999997</v>
      </c>
      <c r="P53">
        <v>0.1</v>
      </c>
      <c r="Q53">
        <v>0</v>
      </c>
      <c r="R53">
        <v>242</v>
      </c>
      <c r="S53">
        <v>7401</v>
      </c>
      <c r="T53">
        <f t="shared" si="8"/>
        <v>21</v>
      </c>
      <c r="U53">
        <f t="shared" si="9"/>
        <v>31</v>
      </c>
    </row>
    <row r="54" spans="12:21">
      <c r="L54" s="142">
        <v>43345</v>
      </c>
      <c r="M54" s="143">
        <v>10</v>
      </c>
      <c r="N54" s="143">
        <v>59.4</v>
      </c>
      <c r="O54" s="143">
        <v>40.6</v>
      </c>
      <c r="P54" s="143">
        <v>0.1</v>
      </c>
      <c r="Q54" s="143">
        <v>0</v>
      </c>
      <c r="R54" s="143">
        <v>305</v>
      </c>
      <c r="S54" s="143">
        <v>7438</v>
      </c>
      <c r="T54" s="143">
        <f t="shared" si="8"/>
        <v>37</v>
      </c>
      <c r="U54" s="143">
        <f t="shared" si="9"/>
        <v>68</v>
      </c>
    </row>
    <row r="55" spans="12:21">
      <c r="L55" s="144">
        <v>43347</v>
      </c>
      <c r="M55">
        <v>12</v>
      </c>
      <c r="N55">
        <v>59</v>
      </c>
      <c r="O55">
        <v>40.6</v>
      </c>
      <c r="P55">
        <v>0.4</v>
      </c>
      <c r="Q55">
        <v>0</v>
      </c>
      <c r="R55">
        <v>257</v>
      </c>
      <c r="S55">
        <v>7486</v>
      </c>
      <c r="T55">
        <f t="shared" si="8"/>
        <v>48</v>
      </c>
      <c r="U55">
        <f t="shared" si="9"/>
        <v>116</v>
      </c>
    </row>
    <row r="56" spans="12:21">
      <c r="L56" s="142">
        <v>43350</v>
      </c>
      <c r="M56" s="143">
        <v>14</v>
      </c>
      <c r="N56" s="143">
        <v>57.8</v>
      </c>
      <c r="O56" s="143">
        <v>41.8</v>
      </c>
      <c r="P56" s="143">
        <v>0.4</v>
      </c>
      <c r="Q56" s="143">
        <v>0</v>
      </c>
      <c r="R56" s="143">
        <v>78</v>
      </c>
      <c r="S56" s="143">
        <v>7534</v>
      </c>
      <c r="T56" s="143">
        <f>S56-S55</f>
        <v>48</v>
      </c>
      <c r="U56" s="143">
        <f t="shared" si="9"/>
        <v>164</v>
      </c>
    </row>
    <row r="57" spans="12:21">
      <c r="L57" s="144">
        <v>43352</v>
      </c>
      <c r="M57">
        <v>16</v>
      </c>
      <c r="N57">
        <v>58.2</v>
      </c>
      <c r="O57">
        <v>41.2</v>
      </c>
      <c r="P57">
        <v>0.6</v>
      </c>
      <c r="Q57">
        <v>0</v>
      </c>
      <c r="R57">
        <v>1</v>
      </c>
      <c r="S57">
        <v>7562</v>
      </c>
      <c r="T57">
        <f t="shared" si="8"/>
        <v>28</v>
      </c>
      <c r="U57">
        <f t="shared" si="9"/>
        <v>192</v>
      </c>
    </row>
    <row r="58" spans="12:21">
      <c r="L58" s="142">
        <v>43354</v>
      </c>
      <c r="M58" s="143">
        <v>18</v>
      </c>
      <c r="N58" s="143">
        <v>57.6</v>
      </c>
      <c r="O58" s="143">
        <v>41.9</v>
      </c>
      <c r="P58" s="143">
        <v>0.5</v>
      </c>
      <c r="Q58" s="143">
        <v>0</v>
      </c>
      <c r="R58" s="143">
        <v>46</v>
      </c>
      <c r="S58" s="143">
        <v>7580</v>
      </c>
      <c r="T58" s="143">
        <f t="shared" si="8"/>
        <v>18</v>
      </c>
      <c r="U58" s="143">
        <f>U57+T58</f>
        <v>210</v>
      </c>
    </row>
    <row r="59" spans="12:21">
      <c r="L59" s="144">
        <v>43356</v>
      </c>
      <c r="M59">
        <v>20</v>
      </c>
      <c r="N59">
        <v>58.6</v>
      </c>
      <c r="O59">
        <v>41.3</v>
      </c>
      <c r="P59">
        <v>0.1</v>
      </c>
      <c r="Q59">
        <v>0</v>
      </c>
      <c r="R59">
        <v>24</v>
      </c>
      <c r="S59">
        <v>7583</v>
      </c>
      <c r="T59">
        <f t="shared" si="8"/>
        <v>3</v>
      </c>
      <c r="U59">
        <f>U58+T59</f>
        <v>213</v>
      </c>
    </row>
    <row r="60" spans="12:21">
      <c r="L60" s="142">
        <v>43358</v>
      </c>
      <c r="M60" s="143">
        <v>22</v>
      </c>
      <c r="N60" s="143">
        <v>55.1</v>
      </c>
      <c r="O60" s="143">
        <v>40</v>
      </c>
      <c r="P60" s="143">
        <v>0.9</v>
      </c>
      <c r="Q60" s="143">
        <v>4</v>
      </c>
      <c r="R60" s="143">
        <v>19</v>
      </c>
      <c r="S60" s="143">
        <v>7583</v>
      </c>
      <c r="T60" s="143">
        <f>S60-S59</f>
        <v>0</v>
      </c>
      <c r="U60" s="143">
        <f>U59+T60</f>
        <v>213</v>
      </c>
    </row>
    <row r="61" spans="12:21">
      <c r="L61" s="144">
        <v>43360</v>
      </c>
      <c r="M61">
        <v>24</v>
      </c>
      <c r="N61">
        <v>54.7</v>
      </c>
      <c r="O61">
        <v>36.799999999999997</v>
      </c>
      <c r="P61">
        <v>2.6</v>
      </c>
      <c r="Q61">
        <v>5.9</v>
      </c>
      <c r="R61">
        <v>2</v>
      </c>
      <c r="S61">
        <v>7583</v>
      </c>
      <c r="T61">
        <f>S61-S60</f>
        <v>0</v>
      </c>
      <c r="U61">
        <f>U60+T61</f>
        <v>213</v>
      </c>
    </row>
    <row r="62" spans="12:21">
      <c r="L62" s="142">
        <v>43362</v>
      </c>
      <c r="M62" s="143">
        <v>26</v>
      </c>
      <c r="N62" s="143">
        <v>51.8</v>
      </c>
      <c r="O62" s="143">
        <v>35.200000000000003</v>
      </c>
      <c r="P62" s="143">
        <v>3.1</v>
      </c>
      <c r="Q62" s="143">
        <v>9.9</v>
      </c>
      <c r="R62" s="143">
        <v>3</v>
      </c>
      <c r="S62" s="143">
        <v>7584</v>
      </c>
      <c r="T62" s="143">
        <f>S62-S61</f>
        <v>1</v>
      </c>
      <c r="U62" s="143">
        <f>U61+T62</f>
        <v>214</v>
      </c>
    </row>
  </sheetData>
  <mergeCells count="8">
    <mergeCell ref="D43:L44"/>
    <mergeCell ref="L47:U47"/>
    <mergeCell ref="D1:K2"/>
    <mergeCell ref="A3:I3"/>
    <mergeCell ref="L3:T3"/>
    <mergeCell ref="D23:L24"/>
    <mergeCell ref="A25:J25"/>
    <mergeCell ref="L25:U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NOTAS</vt:lpstr>
      <vt:lpstr>DATOS DE CARGA DIGESTORES</vt:lpstr>
      <vt:lpstr>DATOS pH</vt:lpstr>
      <vt:lpstr>DATOS Temperatura</vt:lpstr>
      <vt:lpstr>DATOS Redox</vt:lpstr>
      <vt:lpstr>DATOS C.E.</vt:lpstr>
      <vt:lpstr>DATOS S.T.</vt:lpstr>
      <vt:lpstr>DATOS S.V.</vt:lpstr>
      <vt:lpstr>DATOS Alcalinidad</vt:lpstr>
      <vt:lpstr>DATOS CONCENTRATOS</vt:lpstr>
      <vt:lpstr>ACV corrida 1</vt:lpstr>
      <vt:lpstr>ACV corrida 3</vt:lpstr>
      <vt:lpstr>DATOS Metano</vt:lpstr>
      <vt:lpstr>DATOS Biogas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VALENCIA VAZQUEZ</dc:creator>
  <cp:lastModifiedBy>ROBERTO VALENCIA VAZQUEZ</cp:lastModifiedBy>
  <dcterms:created xsi:type="dcterms:W3CDTF">2024-05-22T20:09:39Z</dcterms:created>
  <dcterms:modified xsi:type="dcterms:W3CDTF">2024-05-24T00:08:05Z</dcterms:modified>
</cp:coreProperties>
</file>